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drawings/drawing14.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5.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6.xml" ContentType="application/vnd.openxmlformats-officedocument.drawing+xml"/>
  <Override PartName="/xl/charts/chart25.xml" ContentType="application/vnd.openxmlformats-officedocument.drawingml.chart+xml"/>
  <Override PartName="/xl/drawings/drawing17.xml" ContentType="application/vnd.openxmlformats-officedocument.drawing+xml"/>
  <Override PartName="/xl/charts/chart26.xml" ContentType="application/vnd.openxmlformats-officedocument.drawingml.chart+xml"/>
  <Override PartName="/xl/drawings/drawing18.xml" ContentType="application/vnd.openxmlformats-officedocument.drawing+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0.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21.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2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36.xml" ContentType="application/vnd.openxmlformats-officedocument.drawingml.chart+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https://tluedu-my.sharepoint.com/personal/tbuchanan_tlu_edu/Documents/Trey @ TLU/IR/External Reporting/CIC/CIC KIT FIT 2021/"/>
    </mc:Choice>
  </mc:AlternateContent>
  <xr:revisionPtr revIDLastSave="4" documentId="8_{AF35777F-4852-4A61-8E9F-CF1F2E57525A}" xr6:coauthVersionLast="47" xr6:coauthVersionMax="47" xr10:uidLastSave="{01830F03-4545-4D89-8A12-F0E879DA9B4E}"/>
  <bookViews>
    <workbookView xWindow="-96" yWindow="-96" windowWidth="23232" windowHeight="15096" tabRatio="842" firstSheet="20" activeTab="27" xr2:uid="{00000000-000D-0000-FFFF-FFFF00000000}"/>
  </bookViews>
  <sheets>
    <sheet name="TITLE PG" sheetId="80" r:id="rId1"/>
    <sheet name="CONTENTS" sheetId="81" r:id="rId2"/>
    <sheet name="INTRODUCTION" sheetId="85" r:id="rId3"/>
    <sheet name="SERVICES" sheetId="79" r:id="rId4"/>
    <sheet name="TRENDS" sheetId="67" r:id="rId5"/>
    <sheet name="RATIO OVERVIEW" sheetId="1" r:id="rId6"/>
    <sheet name="OPERATING RESERVE REGION" sheetId="48" r:id="rId7"/>
    <sheet name="OPERATING RESERVE FIN AND SIZE" sheetId="50" r:id="rId8"/>
    <sheet name="OPERATING RESERVE CARNEGIE" sheetId="73" r:id="rId9"/>
    <sheet name="DEBT REGION" sheetId="63" r:id="rId10"/>
    <sheet name="DEBT FIN AND SIZE" sheetId="64" r:id="rId11"/>
    <sheet name="DEBT CARNEGIE" sheetId="72" r:id="rId12"/>
    <sheet name="CHANGE NET ASSETS REGION" sheetId="56" r:id="rId13"/>
    <sheet name="CHANGE NET ASSETS FIN AND SIZE" sheetId="57" r:id="rId14"/>
    <sheet name="CHANGE NET ASSETS CARNEGIE" sheetId="71" r:id="rId15"/>
    <sheet name="OPERATING MARGIN REGION" sheetId="53" r:id="rId16"/>
    <sheet name="OPERATING MARGIN FIN AND SIZE" sheetId="54" r:id="rId17"/>
    <sheet name="OPERATING MARGIN CARNEGIE" sheetId="70" r:id="rId18"/>
    <sheet name="FIT SCORE STANDARD MEASURES" sheetId="78" r:id="rId19"/>
    <sheet name="FIT SCORE NATIONAL" sheetId="58" r:id="rId20"/>
    <sheet name="FIT SCORE REGION" sheetId="59" r:id="rId21"/>
    <sheet name="FIT SCORE FINANCIAL" sheetId="60" r:id="rId22"/>
    <sheet name="FIT SCORE SIZE" sheetId="61" r:id="rId23"/>
    <sheet name="FIT SCORE CARNEGIE" sheetId="69" r:id="rId24"/>
    <sheet name="DATA" sheetId="42" r:id="rId25"/>
    <sheet name="EXPENDABLE NET ASSETS" sheetId="84" r:id="rId26"/>
    <sheet name="PROJECTION" sheetId="43" r:id="rId27"/>
    <sheet name="APPENDIX" sheetId="83" r:id="rId28"/>
  </sheets>
  <definedNames>
    <definedName name="comparison_kit" localSheetId="3">SERVICES!$B$2</definedName>
    <definedName name="OLE_LINK1" localSheetId="2">INTRODUCTION!$B$4</definedName>
    <definedName name="OLE_LINK3" localSheetId="2">INTRODUCTION!$B$49</definedName>
    <definedName name="online_kit" localSheetId="3">SERVICES!$B$10</definedName>
    <definedName name="_xlnm.Print_Area" localSheetId="2">INTRODUCTION!$B:$B</definedName>
    <definedName name="selection_service" localSheetId="3">SERVICES!#REF!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84" l="1"/>
  <c r="G24" i="84"/>
  <c r="H24" i="84"/>
  <c r="I24" i="84"/>
  <c r="J24" i="84"/>
  <c r="K24" i="84"/>
  <c r="L24" i="84"/>
  <c r="M24" i="84"/>
  <c r="N24" i="84"/>
  <c r="E24" i="84"/>
  <c r="N25" i="84" l="1"/>
  <c r="M25" i="84"/>
  <c r="L25" i="84"/>
  <c r="K25" i="84"/>
  <c r="J25" i="84"/>
  <c r="H25" i="84"/>
  <c r="F25" i="84"/>
  <c r="I25" i="84"/>
  <c r="G25" i="84"/>
  <c r="E25" i="84"/>
  <c r="L19" i="42" l="1"/>
  <c r="L34" i="42"/>
  <c r="F19" i="42"/>
  <c r="F34" i="42"/>
  <c r="K19" i="42"/>
  <c r="K34" i="42"/>
  <c r="C19" i="42"/>
  <c r="C20" i="42" s="1"/>
  <c r="C34" i="42"/>
  <c r="E19" i="42"/>
  <c r="E20" i="42" s="1"/>
  <c r="E34" i="42"/>
  <c r="J19" i="42"/>
  <c r="J34" i="42"/>
  <c r="G19" i="42"/>
  <c r="G34" i="42"/>
  <c r="H19" i="42"/>
  <c r="H34" i="42"/>
  <c r="D19" i="42"/>
  <c r="D20" i="42" s="1"/>
  <c r="D34" i="42"/>
  <c r="I19" i="42"/>
  <c r="I34" i="42"/>
  <c r="I43" i="71" l="1"/>
  <c r="H43" i="71"/>
  <c r="G43" i="71"/>
  <c r="F43" i="71"/>
  <c r="E43" i="71"/>
  <c r="D43" i="71"/>
  <c r="I76" i="57"/>
  <c r="H76" i="57"/>
  <c r="G76" i="57"/>
  <c r="F76" i="57"/>
  <c r="E76" i="57"/>
  <c r="D76" i="57"/>
  <c r="I42" i="57"/>
  <c r="H42" i="57"/>
  <c r="G42" i="57"/>
  <c r="F42" i="57"/>
  <c r="E42" i="57"/>
  <c r="D42" i="57"/>
  <c r="I76" i="56"/>
  <c r="H76" i="56"/>
  <c r="G76" i="56"/>
  <c r="F76" i="56"/>
  <c r="E76" i="56"/>
  <c r="D76" i="56"/>
  <c r="E69" i="61" l="1"/>
  <c r="F69" i="61"/>
  <c r="G69" i="61"/>
  <c r="H69" i="61"/>
  <c r="I69" i="61"/>
  <c r="D69" i="61"/>
  <c r="E69" i="60"/>
  <c r="F69" i="60"/>
  <c r="G69" i="60"/>
  <c r="H69" i="60"/>
  <c r="I69" i="60"/>
  <c r="D69" i="60"/>
  <c r="E70" i="69"/>
  <c r="F70" i="69"/>
  <c r="G70" i="69"/>
  <c r="H70" i="69"/>
  <c r="I70" i="69"/>
  <c r="D70" i="69"/>
  <c r="D36" i="58" l="1"/>
  <c r="E36" i="58"/>
  <c r="F36" i="58"/>
  <c r="G36" i="58"/>
  <c r="H36" i="58"/>
  <c r="C36" i="58"/>
  <c r="F15" i="78"/>
  <c r="G15" i="78"/>
  <c r="H15" i="78"/>
  <c r="I15" i="78"/>
  <c r="J15" i="78"/>
  <c r="E15" i="78"/>
  <c r="E69" i="54"/>
  <c r="F69" i="54"/>
  <c r="G69" i="54"/>
  <c r="H69" i="54"/>
  <c r="I69" i="54"/>
  <c r="D69" i="54"/>
  <c r="E70" i="53"/>
  <c r="F70" i="53"/>
  <c r="G70" i="53"/>
  <c r="H70" i="53"/>
  <c r="I70" i="53"/>
  <c r="D70" i="53"/>
  <c r="E69" i="57"/>
  <c r="F69" i="57"/>
  <c r="G69" i="57"/>
  <c r="H69" i="57"/>
  <c r="I69" i="57"/>
  <c r="D69" i="57"/>
  <c r="E70" i="56"/>
  <c r="F70" i="56"/>
  <c r="G70" i="56"/>
  <c r="H70" i="56"/>
  <c r="I70" i="56"/>
  <c r="D70" i="56"/>
  <c r="E69" i="64"/>
  <c r="F69" i="64"/>
  <c r="G69" i="64"/>
  <c r="H69" i="64"/>
  <c r="I69" i="64"/>
  <c r="D69" i="64"/>
  <c r="I70" i="63"/>
  <c r="H70" i="63"/>
  <c r="G70" i="63"/>
  <c r="F70" i="63"/>
  <c r="E70" i="63"/>
  <c r="D70" i="63"/>
  <c r="I35" i="69"/>
  <c r="H35" i="69"/>
  <c r="G35" i="69"/>
  <c r="F35" i="69"/>
  <c r="E35" i="69"/>
  <c r="D35" i="69"/>
  <c r="I35" i="61"/>
  <c r="H35" i="61"/>
  <c r="G35" i="61"/>
  <c r="F35" i="61"/>
  <c r="E35" i="61"/>
  <c r="D35" i="61"/>
  <c r="I35" i="60"/>
  <c r="H35" i="60"/>
  <c r="G35" i="60"/>
  <c r="F35" i="60"/>
  <c r="E35" i="60"/>
  <c r="D35" i="60"/>
  <c r="E70" i="59"/>
  <c r="F70" i="59"/>
  <c r="G70" i="59"/>
  <c r="H70" i="59"/>
  <c r="I70" i="59"/>
  <c r="D70" i="59"/>
  <c r="E35" i="59"/>
  <c r="F35" i="59"/>
  <c r="G35" i="59"/>
  <c r="H35" i="59"/>
  <c r="I35" i="59"/>
  <c r="D35" i="59"/>
  <c r="E28" i="58"/>
  <c r="F28" i="58"/>
  <c r="G28" i="58"/>
  <c r="H28" i="58"/>
  <c r="I28" i="58"/>
  <c r="D28" i="58"/>
  <c r="I35" i="70"/>
  <c r="H35" i="70"/>
  <c r="G35" i="70"/>
  <c r="F35" i="70"/>
  <c r="E35" i="70"/>
  <c r="D35" i="70"/>
  <c r="I35" i="54"/>
  <c r="H35" i="54"/>
  <c r="G35" i="54"/>
  <c r="F35" i="54"/>
  <c r="E35" i="54"/>
  <c r="D35" i="54"/>
  <c r="I35" i="53"/>
  <c r="H35" i="53"/>
  <c r="G35" i="53"/>
  <c r="F35" i="53"/>
  <c r="E35" i="53"/>
  <c r="D35" i="53"/>
  <c r="I35" i="71"/>
  <c r="H35" i="71"/>
  <c r="G35" i="71"/>
  <c r="F35" i="71"/>
  <c r="E35" i="71"/>
  <c r="D35" i="71"/>
  <c r="I35" i="57"/>
  <c r="H35" i="57"/>
  <c r="G35" i="57"/>
  <c r="F35" i="57"/>
  <c r="E35" i="57"/>
  <c r="D35" i="57"/>
  <c r="I35" i="56"/>
  <c r="H35" i="56"/>
  <c r="G35" i="56"/>
  <c r="F35" i="56"/>
  <c r="E35" i="56"/>
  <c r="D35" i="56"/>
  <c r="I35" i="72"/>
  <c r="H35" i="72"/>
  <c r="G35" i="72"/>
  <c r="F35" i="72"/>
  <c r="E35" i="72"/>
  <c r="D35" i="72"/>
  <c r="I35" i="64"/>
  <c r="H35" i="64"/>
  <c r="G35" i="64"/>
  <c r="F35" i="64"/>
  <c r="E35" i="64"/>
  <c r="D35" i="64"/>
  <c r="I35" i="63"/>
  <c r="H35" i="63"/>
  <c r="G35" i="63"/>
  <c r="F35" i="63"/>
  <c r="E35" i="63"/>
  <c r="D35" i="63"/>
  <c r="I35" i="73"/>
  <c r="H35" i="73"/>
  <c r="G35" i="73"/>
  <c r="F35" i="73"/>
  <c r="E35" i="73"/>
  <c r="D35" i="73"/>
  <c r="E35" i="50"/>
  <c r="E69" i="50" s="1"/>
  <c r="F35" i="50"/>
  <c r="F69" i="50" s="1"/>
  <c r="G35" i="50"/>
  <c r="G69" i="50" s="1"/>
  <c r="H35" i="50"/>
  <c r="H69" i="50" s="1"/>
  <c r="I35" i="50"/>
  <c r="I69" i="50" s="1"/>
  <c r="D35" i="50"/>
  <c r="D69" i="50" s="1"/>
  <c r="F15" i="43"/>
  <c r="G15" i="43"/>
  <c r="H15" i="43"/>
  <c r="I15" i="43"/>
  <c r="J15" i="43"/>
  <c r="K15" i="43"/>
  <c r="L15" i="43"/>
  <c r="M15" i="43"/>
  <c r="N15" i="43"/>
  <c r="E15" i="43"/>
  <c r="D54" i="42"/>
  <c r="E54" i="42"/>
  <c r="F54" i="42"/>
  <c r="G54" i="42"/>
  <c r="H54" i="42"/>
  <c r="I54" i="42"/>
  <c r="J54" i="42"/>
  <c r="K54" i="42"/>
  <c r="C54" i="42"/>
  <c r="D27" i="42"/>
  <c r="E27" i="42"/>
  <c r="F27" i="42"/>
  <c r="G27" i="42"/>
  <c r="H27" i="42"/>
  <c r="I27" i="42"/>
  <c r="J27" i="42"/>
  <c r="K27" i="42"/>
  <c r="C27" i="42"/>
  <c r="D12" i="42"/>
  <c r="D42" i="42" s="1"/>
  <c r="E12" i="42"/>
  <c r="E42" i="42" s="1"/>
  <c r="F12" i="42"/>
  <c r="F42" i="42" s="1"/>
  <c r="G12" i="42"/>
  <c r="G42" i="42" s="1"/>
  <c r="H12" i="42"/>
  <c r="H42" i="42" s="1"/>
  <c r="I12" i="42"/>
  <c r="I42" i="42" s="1"/>
  <c r="J12" i="42"/>
  <c r="J42" i="42" s="1"/>
  <c r="K12" i="42"/>
  <c r="K42" i="42" s="1"/>
  <c r="C12" i="42"/>
  <c r="C42" i="42" s="1"/>
  <c r="E70" i="48"/>
  <c r="F70" i="48"/>
  <c r="G70" i="48"/>
  <c r="H70" i="48"/>
  <c r="I70" i="48"/>
  <c r="D70" i="48"/>
  <c r="E35" i="48"/>
  <c r="F35" i="48"/>
  <c r="G35" i="48"/>
  <c r="H35" i="48"/>
  <c r="I35" i="48"/>
  <c r="D35" i="48"/>
  <c r="F21" i="1"/>
  <c r="F29" i="1" s="1"/>
  <c r="E13" i="1"/>
  <c r="E21" i="1" s="1"/>
  <c r="E29" i="1" s="1"/>
  <c r="F13" i="1"/>
  <c r="G13" i="1"/>
  <c r="G21" i="1" s="1"/>
  <c r="G29" i="1" s="1"/>
  <c r="H13" i="1"/>
  <c r="H21" i="1" s="1"/>
  <c r="H29" i="1" s="1"/>
  <c r="I13" i="1"/>
  <c r="I21" i="1" s="1"/>
  <c r="I29" i="1" s="1"/>
  <c r="D13" i="1"/>
  <c r="D21" i="1" s="1"/>
  <c r="D29" i="1" s="1"/>
  <c r="F39" i="67"/>
  <c r="F52" i="67" s="1"/>
  <c r="F65" i="67" s="1"/>
  <c r="E26" i="67"/>
  <c r="E39" i="67" s="1"/>
  <c r="E52" i="67" s="1"/>
  <c r="E65" i="67" s="1"/>
  <c r="F26" i="67"/>
  <c r="G26" i="67"/>
  <c r="G39" i="67" s="1"/>
  <c r="G52" i="67" s="1"/>
  <c r="G65" i="67" s="1"/>
  <c r="H26" i="67"/>
  <c r="H39" i="67" s="1"/>
  <c r="H52" i="67" s="1"/>
  <c r="H65" i="67" s="1"/>
  <c r="I26" i="67"/>
  <c r="I39" i="67" s="1"/>
  <c r="I52" i="67" s="1"/>
  <c r="I65" i="67" s="1"/>
  <c r="D26" i="67"/>
  <c r="D39" i="67" s="1"/>
  <c r="D52" i="67" s="1"/>
  <c r="D65" i="67" s="1"/>
  <c r="B3" i="1" l="1"/>
  <c r="B2" i="67"/>
  <c r="D58" i="83"/>
  <c r="D43" i="83"/>
  <c r="D26" i="83"/>
  <c r="C21" i="42" l="1"/>
  <c r="C59" i="42"/>
  <c r="C60" i="42" s="1"/>
  <c r="E10" i="78" s="1"/>
  <c r="E16" i="78" s="1"/>
  <c r="C47" i="42"/>
  <c r="C48" i="42" s="1"/>
  <c r="E9" i="78" s="1"/>
  <c r="E17" i="78" s="1"/>
  <c r="C35" i="42"/>
  <c r="C36" i="42" s="1"/>
  <c r="D21" i="42"/>
  <c r="D59" i="42"/>
  <c r="D60" i="42" s="1"/>
  <c r="F10" i="78" s="1"/>
  <c r="F16" i="78" s="1"/>
  <c r="D47" i="42"/>
  <c r="D48" i="42" s="1"/>
  <c r="F9" i="78" s="1"/>
  <c r="F17" i="78" s="1"/>
  <c r="E7" i="72"/>
  <c r="E42" i="72" s="1"/>
  <c r="E21" i="42"/>
  <c r="E23" i="42" s="1"/>
  <c r="E59" i="42"/>
  <c r="E60" i="42" s="1"/>
  <c r="G10" i="78" s="1"/>
  <c r="G16" i="78" s="1"/>
  <c r="E47" i="42"/>
  <c r="E48" i="42" s="1"/>
  <c r="E50" i="42" s="1"/>
  <c r="E35" i="42"/>
  <c r="E36" i="42" s="1"/>
  <c r="E38" i="42" s="1"/>
  <c r="F20" i="42"/>
  <c r="F21" i="42" s="1"/>
  <c r="F59" i="42"/>
  <c r="F60" i="42" s="1"/>
  <c r="H10" i="43" s="1"/>
  <c r="H16" i="43" s="1"/>
  <c r="F47" i="42"/>
  <c r="F48" i="42" s="1"/>
  <c r="F50" i="42" s="1"/>
  <c r="F35" i="42"/>
  <c r="F36" i="42" s="1"/>
  <c r="H8" i="43" s="1"/>
  <c r="H18" i="43" s="1"/>
  <c r="G20" i="42"/>
  <c r="G21" i="42" s="1"/>
  <c r="G59" i="42"/>
  <c r="G60" i="42" s="1"/>
  <c r="I10" i="78" s="1"/>
  <c r="I16" i="78" s="1"/>
  <c r="G47" i="42"/>
  <c r="G48" i="42" s="1"/>
  <c r="G35" i="42"/>
  <c r="G36" i="42" s="1"/>
  <c r="I8" i="78" s="1"/>
  <c r="I18" i="78" s="1"/>
  <c r="H20" i="42"/>
  <c r="H21" i="42" s="1"/>
  <c r="H59" i="42"/>
  <c r="H60" i="42" s="1"/>
  <c r="J10" i="78" s="1"/>
  <c r="J16" i="78" s="1"/>
  <c r="H47" i="42"/>
  <c r="H48" i="42" s="1"/>
  <c r="D14" i="67"/>
  <c r="E14" i="67"/>
  <c r="F14" i="67"/>
  <c r="G14" i="67"/>
  <c r="H14" i="67"/>
  <c r="I14" i="67"/>
  <c r="D15" i="67"/>
  <c r="E15" i="67"/>
  <c r="F15" i="67"/>
  <c r="G15" i="67"/>
  <c r="H15" i="67"/>
  <c r="I15" i="67"/>
  <c r="C7" i="70"/>
  <c r="D20" i="78" s="1"/>
  <c r="D19" i="78"/>
  <c r="D18" i="78"/>
  <c r="D17" i="78"/>
  <c r="D16" i="78"/>
  <c r="I67" i="67"/>
  <c r="H67" i="67"/>
  <c r="G67" i="67"/>
  <c r="F67" i="67"/>
  <c r="E67" i="67"/>
  <c r="D67" i="67"/>
  <c r="I66" i="67"/>
  <c r="H66" i="67"/>
  <c r="G66" i="67"/>
  <c r="F66" i="67"/>
  <c r="E66" i="67"/>
  <c r="D66" i="67"/>
  <c r="I54" i="67"/>
  <c r="H54" i="67"/>
  <c r="G54" i="67"/>
  <c r="F54" i="67"/>
  <c r="E54" i="67"/>
  <c r="D54" i="67"/>
  <c r="I53" i="67"/>
  <c r="H53" i="67"/>
  <c r="G53" i="67"/>
  <c r="F53" i="67"/>
  <c r="E53" i="67"/>
  <c r="D53" i="67"/>
  <c r="I41" i="67"/>
  <c r="H41" i="67"/>
  <c r="G41" i="67"/>
  <c r="F41" i="67"/>
  <c r="E41" i="67"/>
  <c r="D41" i="67"/>
  <c r="I40" i="67"/>
  <c r="H40" i="67"/>
  <c r="G40" i="67"/>
  <c r="F40" i="67"/>
  <c r="E40" i="67"/>
  <c r="D40" i="67"/>
  <c r="I28" i="67"/>
  <c r="H28" i="67"/>
  <c r="G28" i="67"/>
  <c r="F28" i="67"/>
  <c r="E28" i="67"/>
  <c r="D28" i="67"/>
  <c r="I27" i="67"/>
  <c r="H27" i="67"/>
  <c r="G27" i="67"/>
  <c r="F27" i="67"/>
  <c r="E27" i="67"/>
  <c r="D27" i="67"/>
  <c r="I59" i="42"/>
  <c r="I60" i="42" s="1"/>
  <c r="J59" i="42"/>
  <c r="J60" i="42" s="1"/>
  <c r="L10" i="43" s="1"/>
  <c r="L16" i="43" s="1"/>
  <c r="K59" i="42"/>
  <c r="K60" i="42" s="1"/>
  <c r="M10" i="43" s="1"/>
  <c r="M16" i="43" s="1"/>
  <c r="L59" i="42"/>
  <c r="L60" i="42" s="1"/>
  <c r="D58" i="42"/>
  <c r="E7" i="54" s="1"/>
  <c r="E75" i="54" s="1"/>
  <c r="E58" i="42"/>
  <c r="F7" i="53" s="1"/>
  <c r="F58" i="42"/>
  <c r="G7" i="70" s="1"/>
  <c r="G42" i="70" s="1"/>
  <c r="G58" i="42"/>
  <c r="H7" i="70" s="1"/>
  <c r="H42" i="70" s="1"/>
  <c r="H58" i="42"/>
  <c r="I7" i="70" s="1"/>
  <c r="I42" i="70" s="1"/>
  <c r="I58" i="42"/>
  <c r="J58" i="42"/>
  <c r="K58" i="42"/>
  <c r="L58" i="42"/>
  <c r="C58" i="42"/>
  <c r="D7" i="53" s="1"/>
  <c r="D46" i="42"/>
  <c r="E22" i="1" s="1"/>
  <c r="E46" i="42"/>
  <c r="F46" i="42"/>
  <c r="G7" i="56" s="1"/>
  <c r="G46" i="42"/>
  <c r="H22" i="1" s="1"/>
  <c r="H46" i="42"/>
  <c r="I22" i="1" s="1"/>
  <c r="I46" i="42"/>
  <c r="J46" i="42"/>
  <c r="K46" i="42"/>
  <c r="L46" i="42"/>
  <c r="C46" i="42"/>
  <c r="I35" i="42"/>
  <c r="I36" i="42" s="1"/>
  <c r="K35" i="42"/>
  <c r="K36" i="42" s="1"/>
  <c r="K38" i="42" s="1"/>
  <c r="L35" i="42"/>
  <c r="L36" i="42" s="1"/>
  <c r="L38" i="42" s="1"/>
  <c r="I20" i="42"/>
  <c r="I21" i="42" s="1"/>
  <c r="K20" i="42"/>
  <c r="K21" i="42" s="1"/>
  <c r="K23" i="42" s="1"/>
  <c r="L20" i="42"/>
  <c r="L21" i="42" s="1"/>
  <c r="F7" i="73"/>
  <c r="F42" i="73" s="1"/>
  <c r="D7" i="73"/>
  <c r="D42" i="73" s="1"/>
  <c r="E7" i="50"/>
  <c r="F7" i="50"/>
  <c r="F75" i="50" s="1"/>
  <c r="D7" i="50"/>
  <c r="D41" i="50" s="1"/>
  <c r="F7" i="48"/>
  <c r="F75" i="48" s="1"/>
  <c r="D7" i="48"/>
  <c r="D75" i="48" s="1"/>
  <c r="F6" i="1"/>
  <c r="G6" i="1"/>
  <c r="H6" i="1"/>
  <c r="D6" i="1"/>
  <c r="D19" i="43"/>
  <c r="D18" i="43"/>
  <c r="D17" i="43"/>
  <c r="D16" i="43"/>
  <c r="L47" i="42"/>
  <c r="L48" i="42" s="1"/>
  <c r="L50" i="42" s="1"/>
  <c r="K47" i="42"/>
  <c r="K48" i="42" s="1"/>
  <c r="J47" i="42"/>
  <c r="J48" i="42" s="1"/>
  <c r="J50" i="42" s="1"/>
  <c r="I47" i="42"/>
  <c r="I48" i="42" s="1"/>
  <c r="J35" i="42"/>
  <c r="J36" i="42" s="1"/>
  <c r="J20" i="42"/>
  <c r="J21" i="42" s="1"/>
  <c r="C7" i="69"/>
  <c r="C42" i="69" s="1"/>
  <c r="C77" i="69" s="1"/>
  <c r="C7" i="61"/>
  <c r="C41" i="61" s="1"/>
  <c r="C75" i="61" s="1"/>
  <c r="C7" i="60"/>
  <c r="C75" i="60" s="1"/>
  <c r="C7" i="59"/>
  <c r="C75" i="59" s="1"/>
  <c r="C7" i="58"/>
  <c r="C32" i="58" s="1"/>
  <c r="C7" i="54"/>
  <c r="C41" i="54" s="1"/>
  <c r="C7" i="53"/>
  <c r="C75" i="53" s="1"/>
  <c r="C7" i="71"/>
  <c r="C42" i="71" s="1"/>
  <c r="C7" i="57"/>
  <c r="C75" i="57" s="1"/>
  <c r="C7" i="56"/>
  <c r="C75" i="56" s="1"/>
  <c r="C7" i="72"/>
  <c r="C42" i="72" s="1"/>
  <c r="C7" i="64"/>
  <c r="C41" i="64" s="1"/>
  <c r="C7" i="63"/>
  <c r="C75" i="63" s="1"/>
  <c r="C7" i="73"/>
  <c r="C42" i="73" s="1"/>
  <c r="C7" i="50"/>
  <c r="C41" i="50" s="1"/>
  <c r="C75" i="48"/>
  <c r="C16" i="67" s="1"/>
  <c r="C29" i="67" s="1"/>
  <c r="C42" i="67" s="1"/>
  <c r="B3" i="78"/>
  <c r="E7" i="48"/>
  <c r="E6" i="1"/>
  <c r="E7" i="73"/>
  <c r="E42" i="73" s="1"/>
  <c r="H7" i="48"/>
  <c r="H7" i="73"/>
  <c r="H42" i="73" s="1"/>
  <c r="H7" i="50"/>
  <c r="H75" i="50" s="1"/>
  <c r="C41" i="57" l="1"/>
  <c r="C42" i="70"/>
  <c r="C75" i="54"/>
  <c r="J10" i="43"/>
  <c r="J16" i="43" s="1"/>
  <c r="G7" i="54"/>
  <c r="D30" i="1"/>
  <c r="G22" i="1"/>
  <c r="E7" i="71"/>
  <c r="E42" i="71" s="1"/>
  <c r="E7" i="56"/>
  <c r="E42" i="67" s="1"/>
  <c r="E7" i="57"/>
  <c r="E41" i="57" s="1"/>
  <c r="C50" i="42"/>
  <c r="C62" i="42"/>
  <c r="G30" i="1"/>
  <c r="F62" i="42"/>
  <c r="I7" i="57"/>
  <c r="I41" i="57" s="1"/>
  <c r="E7" i="53"/>
  <c r="H30" i="1"/>
  <c r="E10" i="43"/>
  <c r="E16" i="43" s="1"/>
  <c r="E30" i="1"/>
  <c r="E9" i="43"/>
  <c r="E17" i="43" s="1"/>
  <c r="D50" i="42"/>
  <c r="I10" i="43"/>
  <c r="I16" i="43" s="1"/>
  <c r="E7" i="70"/>
  <c r="E42" i="70" s="1"/>
  <c r="G7" i="53"/>
  <c r="G55" i="67" s="1"/>
  <c r="G10" i="43"/>
  <c r="G16" i="43" s="1"/>
  <c r="H62" i="42"/>
  <c r="H7" i="64"/>
  <c r="H75" i="64" s="1"/>
  <c r="H41" i="50"/>
  <c r="C41" i="60"/>
  <c r="I7" i="56"/>
  <c r="I7" i="48"/>
  <c r="I16" i="67" s="1"/>
  <c r="H7" i="71"/>
  <c r="H42" i="71" s="1"/>
  <c r="C75" i="50"/>
  <c r="I7" i="71"/>
  <c r="I42" i="71" s="1"/>
  <c r="N9" i="43"/>
  <c r="N17" i="43" s="1"/>
  <c r="E62" i="42"/>
  <c r="G7" i="57"/>
  <c r="G41" i="57" s="1"/>
  <c r="L8" i="43"/>
  <c r="L18" i="43" s="1"/>
  <c r="J38" i="42"/>
  <c r="H9" i="43"/>
  <c r="H17" i="43" s="1"/>
  <c r="G7" i="71"/>
  <c r="G42" i="71" s="1"/>
  <c r="D20" i="43"/>
  <c r="I30" i="1"/>
  <c r="I7" i="53"/>
  <c r="I55" i="67" s="1"/>
  <c r="H8" i="78"/>
  <c r="H18" i="78" s="1"/>
  <c r="G14" i="1"/>
  <c r="I8" i="42"/>
  <c r="I7" i="54"/>
  <c r="C75" i="64"/>
  <c r="E75" i="57"/>
  <c r="G7" i="72"/>
  <c r="G42" i="72" s="1"/>
  <c r="F9" i="43"/>
  <c r="F17" i="43" s="1"/>
  <c r="F7" i="63"/>
  <c r="F29" i="67" s="1"/>
  <c r="F7" i="72"/>
  <c r="F42" i="72" s="1"/>
  <c r="H14" i="1"/>
  <c r="F7" i="64"/>
  <c r="F75" i="64" s="1"/>
  <c r="E75" i="56"/>
  <c r="L9" i="43"/>
  <c r="L17" i="43" s="1"/>
  <c r="F14" i="1"/>
  <c r="H7" i="72"/>
  <c r="H42" i="72" s="1"/>
  <c r="F7" i="70"/>
  <c r="F42" i="70" s="1"/>
  <c r="F38" i="42"/>
  <c r="D7" i="54"/>
  <c r="D41" i="54" s="1"/>
  <c r="G7" i="64"/>
  <c r="E41" i="54"/>
  <c r="H7" i="63"/>
  <c r="H29" i="67" s="1"/>
  <c r="F55" i="67"/>
  <c r="F75" i="53"/>
  <c r="I62" i="42"/>
  <c r="K10" i="43"/>
  <c r="K16" i="43" s="1"/>
  <c r="N7" i="43"/>
  <c r="N19" i="43" s="1"/>
  <c r="L8" i="42"/>
  <c r="L23" i="42"/>
  <c r="K8" i="43"/>
  <c r="K18" i="43" s="1"/>
  <c r="I38" i="42"/>
  <c r="D75" i="53"/>
  <c r="D55" i="67"/>
  <c r="L62" i="42"/>
  <c r="N10" i="43"/>
  <c r="N16" i="43" s="1"/>
  <c r="I50" i="42"/>
  <c r="K9" i="43"/>
  <c r="K17" i="43" s="1"/>
  <c r="H23" i="42"/>
  <c r="J7" i="43"/>
  <c r="J19" i="43" s="1"/>
  <c r="G23" i="42"/>
  <c r="I7" i="43"/>
  <c r="I19" i="43" s="1"/>
  <c r="I7" i="73"/>
  <c r="I42" i="73" s="1"/>
  <c r="I7" i="50"/>
  <c r="I75" i="50" s="1"/>
  <c r="E14" i="1"/>
  <c r="D7" i="63"/>
  <c r="D75" i="63" s="1"/>
  <c r="F7" i="54"/>
  <c r="F30" i="1"/>
  <c r="D7" i="70"/>
  <c r="D42" i="70" s="1"/>
  <c r="H7" i="57"/>
  <c r="H7" i="56"/>
  <c r="K62" i="42"/>
  <c r="N8" i="43"/>
  <c r="N18" i="43" s="1"/>
  <c r="F41" i="50"/>
  <c r="D16" i="67"/>
  <c r="I6" i="1"/>
  <c r="E8" i="78"/>
  <c r="E18" i="78" s="1"/>
  <c r="C38" i="42"/>
  <c r="E8" i="43"/>
  <c r="E18" i="43" s="1"/>
  <c r="D7" i="72"/>
  <c r="D42" i="72" s="1"/>
  <c r="D7" i="64"/>
  <c r="D41" i="64" s="1"/>
  <c r="D14" i="1"/>
  <c r="G38" i="42"/>
  <c r="I8" i="43"/>
  <c r="I18" i="43" s="1"/>
  <c r="F7" i="43"/>
  <c r="F19" i="43" s="1"/>
  <c r="D23" i="42"/>
  <c r="G7" i="48"/>
  <c r="G7" i="50"/>
  <c r="G75" i="50" s="1"/>
  <c r="F16" i="67"/>
  <c r="D75" i="50"/>
  <c r="G7" i="73"/>
  <c r="G42" i="73" s="1"/>
  <c r="I9" i="78"/>
  <c r="I17" i="78" s="1"/>
  <c r="G50" i="42"/>
  <c r="E41" i="50"/>
  <c r="E75" i="50"/>
  <c r="G75" i="57"/>
  <c r="F8" i="42"/>
  <c r="F23" i="42"/>
  <c r="C55" i="67"/>
  <c r="C68" i="67"/>
  <c r="H7" i="78"/>
  <c r="H35" i="42"/>
  <c r="H36" i="42" s="1"/>
  <c r="H8" i="42" s="1"/>
  <c r="I14" i="1"/>
  <c r="I7" i="63"/>
  <c r="I7" i="72"/>
  <c r="I42" i="72" s="1"/>
  <c r="I7" i="64"/>
  <c r="H16" i="67"/>
  <c r="H75" i="48"/>
  <c r="J62" i="42"/>
  <c r="I9" i="43"/>
  <c r="M8" i="43"/>
  <c r="M18" i="43" s="1"/>
  <c r="K50" i="42"/>
  <c r="M9" i="43"/>
  <c r="M17" i="43" s="1"/>
  <c r="K8" i="42"/>
  <c r="G8" i="78"/>
  <c r="G18" i="78" s="1"/>
  <c r="G8" i="43"/>
  <c r="G18" i="43" s="1"/>
  <c r="G75" i="54"/>
  <c r="G41" i="54"/>
  <c r="E16" i="67"/>
  <c r="E75" i="48"/>
  <c r="H7" i="43"/>
  <c r="J23" i="42"/>
  <c r="L7" i="43"/>
  <c r="J8" i="42"/>
  <c r="G75" i="56"/>
  <c r="G42" i="67"/>
  <c r="C8" i="42"/>
  <c r="E7" i="43"/>
  <c r="C23" i="42"/>
  <c r="F10" i="43"/>
  <c r="F16" i="43" s="1"/>
  <c r="D22" i="1"/>
  <c r="D7" i="71"/>
  <c r="D42" i="71" s="1"/>
  <c r="D7" i="57"/>
  <c r="D7" i="56"/>
  <c r="F7" i="71"/>
  <c r="F42" i="71" s="1"/>
  <c r="F7" i="57"/>
  <c r="F7" i="56"/>
  <c r="G62" i="42"/>
  <c r="G9" i="43"/>
  <c r="G17" i="43" s="1"/>
  <c r="F22" i="1"/>
  <c r="E7" i="78"/>
  <c r="G9" i="78"/>
  <c r="G17" i="78" s="1"/>
  <c r="G8" i="42"/>
  <c r="I7" i="78"/>
  <c r="H9" i="78"/>
  <c r="H17" i="78" s="1"/>
  <c r="D35" i="42"/>
  <c r="D36" i="42" s="1"/>
  <c r="E7" i="64"/>
  <c r="E7" i="63"/>
  <c r="K7" i="43"/>
  <c r="H50" i="42"/>
  <c r="J9" i="78"/>
  <c r="J17" i="78" s="1"/>
  <c r="D62" i="42"/>
  <c r="J9" i="43"/>
  <c r="J17" i="43" s="1"/>
  <c r="G7" i="63"/>
  <c r="M7" i="43"/>
  <c r="I23" i="42"/>
  <c r="H7" i="53"/>
  <c r="H7" i="54"/>
  <c r="F7" i="78"/>
  <c r="J7" i="78"/>
  <c r="H10" i="78"/>
  <c r="H16" i="78" s="1"/>
  <c r="E8" i="42"/>
  <c r="G7" i="78"/>
  <c r="G7" i="43"/>
  <c r="G75" i="53" l="1"/>
  <c r="I75" i="57"/>
  <c r="F41" i="64"/>
  <c r="F75" i="63"/>
  <c r="H41" i="64"/>
  <c r="E55" i="67"/>
  <c r="E75" i="53"/>
  <c r="I75" i="48"/>
  <c r="G41" i="50"/>
  <c r="H75" i="63"/>
  <c r="D29" i="67"/>
  <c r="I75" i="56"/>
  <c r="I42" i="67"/>
  <c r="I41" i="50"/>
  <c r="I75" i="53"/>
  <c r="I75" i="54"/>
  <c r="I41" i="54"/>
  <c r="D75" i="54"/>
  <c r="G75" i="64"/>
  <c r="G41" i="64"/>
  <c r="D75" i="64"/>
  <c r="F41" i="54"/>
  <c r="F75" i="54"/>
  <c r="H42" i="67"/>
  <c r="H75" i="56"/>
  <c r="N11" i="43"/>
  <c r="N20" i="43" s="1"/>
  <c r="H75" i="57"/>
  <c r="H41" i="57"/>
  <c r="G75" i="48"/>
  <c r="G16" i="67"/>
  <c r="F19" i="78"/>
  <c r="M19" i="43"/>
  <c r="M11" i="43"/>
  <c r="M20" i="43" s="1"/>
  <c r="H11" i="43"/>
  <c r="H20" i="43" s="1"/>
  <c r="H19" i="43"/>
  <c r="H19" i="78"/>
  <c r="H11" i="78"/>
  <c r="H20" i="78" s="1"/>
  <c r="G19" i="43"/>
  <c r="G11" i="43"/>
  <c r="G20" i="43" s="1"/>
  <c r="H75" i="54"/>
  <c r="H41" i="54"/>
  <c r="G29" i="67"/>
  <c r="G75" i="63"/>
  <c r="E75" i="64"/>
  <c r="E41" i="64"/>
  <c r="I11" i="78"/>
  <c r="I20" i="78" s="1"/>
  <c r="I19" i="78"/>
  <c r="F41" i="57"/>
  <c r="F75" i="57"/>
  <c r="E19" i="43"/>
  <c r="E11" i="43"/>
  <c r="E20" i="43" s="1"/>
  <c r="I29" i="67"/>
  <c r="I75" i="63"/>
  <c r="E29" i="67"/>
  <c r="E75" i="63"/>
  <c r="F75" i="56"/>
  <c r="F42" i="67"/>
  <c r="G11" i="78"/>
  <c r="G20" i="78" s="1"/>
  <c r="G19" i="78"/>
  <c r="K19" i="43"/>
  <c r="K11" i="43"/>
  <c r="K20" i="43" s="1"/>
  <c r="F8" i="78"/>
  <c r="F18" i="78" s="1"/>
  <c r="F8" i="43"/>
  <c r="F18" i="43" s="1"/>
  <c r="D38" i="42"/>
  <c r="H7" i="69"/>
  <c r="H42" i="69" s="1"/>
  <c r="H77" i="69" s="1"/>
  <c r="H7" i="58"/>
  <c r="H32" i="58" s="1"/>
  <c r="H7" i="60"/>
  <c r="H7" i="59"/>
  <c r="H7" i="61"/>
  <c r="H41" i="61" s="1"/>
  <c r="H75" i="61" s="1"/>
  <c r="D7" i="69"/>
  <c r="D42" i="69" s="1"/>
  <c r="D77" i="69" s="1"/>
  <c r="D7" i="58"/>
  <c r="D32" i="58" s="1"/>
  <c r="D7" i="59"/>
  <c r="D7" i="61"/>
  <c r="D41" i="61" s="1"/>
  <c r="D75" i="61" s="1"/>
  <c r="D7" i="60"/>
  <c r="L19" i="43"/>
  <c r="L11" i="43"/>
  <c r="L20" i="43" s="1"/>
  <c r="G7" i="58"/>
  <c r="G32" i="58" s="1"/>
  <c r="G7" i="60"/>
  <c r="G7" i="59"/>
  <c r="G7" i="61"/>
  <c r="G41" i="61" s="1"/>
  <c r="G75" i="61" s="1"/>
  <c r="G7" i="69"/>
  <c r="G42" i="69" s="1"/>
  <c r="G77" i="69" s="1"/>
  <c r="E19" i="78"/>
  <c r="E11" i="78"/>
  <c r="E20" i="78" s="1"/>
  <c r="D41" i="57"/>
  <c r="D75" i="57"/>
  <c r="J19" i="78"/>
  <c r="H55" i="67"/>
  <c r="H75" i="53"/>
  <c r="F7" i="69"/>
  <c r="F42" i="69" s="1"/>
  <c r="F77" i="69" s="1"/>
  <c r="F7" i="58"/>
  <c r="F32" i="58" s="1"/>
  <c r="F7" i="60"/>
  <c r="F7" i="61"/>
  <c r="F41" i="61" s="1"/>
  <c r="F75" i="61" s="1"/>
  <c r="F7" i="59"/>
  <c r="I7" i="58"/>
  <c r="I32" i="58" s="1"/>
  <c r="I7" i="69"/>
  <c r="I42" i="69" s="1"/>
  <c r="I77" i="69" s="1"/>
  <c r="I7" i="61"/>
  <c r="I41" i="61" s="1"/>
  <c r="I75" i="61" s="1"/>
  <c r="I7" i="60"/>
  <c r="I7" i="59"/>
  <c r="D8" i="42"/>
  <c r="D42" i="67"/>
  <c r="D75" i="56"/>
  <c r="I17" i="43"/>
  <c r="I11" i="43"/>
  <c r="I20" i="43" s="1"/>
  <c r="I75" i="64"/>
  <c r="I41" i="64"/>
  <c r="J8" i="43"/>
  <c r="J18" i="43" s="1"/>
  <c r="H38" i="42"/>
  <c r="J8" i="78"/>
  <c r="J18" i="78" s="1"/>
  <c r="F11" i="43" l="1"/>
  <c r="F20" i="43" s="1"/>
  <c r="F41" i="58"/>
  <c r="F42" i="58"/>
  <c r="C42" i="58"/>
  <c r="C41" i="58"/>
  <c r="H41" i="58"/>
  <c r="H42" i="58"/>
  <c r="E41" i="58"/>
  <c r="E42" i="58"/>
  <c r="G42" i="58"/>
  <c r="G41" i="58"/>
  <c r="E40" i="58"/>
  <c r="E38" i="58"/>
  <c r="E39" i="58"/>
  <c r="E37" i="58"/>
  <c r="C38" i="58"/>
  <c r="C40" i="58"/>
  <c r="C39" i="58"/>
  <c r="C37" i="58"/>
  <c r="G38" i="58"/>
  <c r="G40" i="58"/>
  <c r="G37" i="58"/>
  <c r="G39" i="58"/>
  <c r="F39" i="58"/>
  <c r="F40" i="58"/>
  <c r="F37" i="58"/>
  <c r="F38" i="58"/>
  <c r="H40" i="58"/>
  <c r="H38" i="58"/>
  <c r="H39" i="58"/>
  <c r="H37" i="58"/>
  <c r="J11" i="43"/>
  <c r="J20" i="43" s="1"/>
  <c r="I75" i="59"/>
  <c r="I68" i="67"/>
  <c r="J11" i="78"/>
  <c r="J20" i="78" s="1"/>
  <c r="G68" i="67"/>
  <c r="G75" i="59"/>
  <c r="D68" i="67"/>
  <c r="D75" i="59"/>
  <c r="H75" i="59"/>
  <c r="H68" i="67"/>
  <c r="F41" i="60"/>
  <c r="F75" i="60"/>
  <c r="I75" i="60"/>
  <c r="I41" i="60"/>
  <c r="F68" i="67"/>
  <c r="F75" i="59"/>
  <c r="G75" i="60"/>
  <c r="G41" i="60"/>
  <c r="H41" i="60"/>
  <c r="H75" i="60"/>
  <c r="F11" i="78"/>
  <c r="F20" i="78" s="1"/>
  <c r="E7" i="58"/>
  <c r="E32" i="58" s="1"/>
  <c r="E7" i="60"/>
  <c r="E7" i="59"/>
  <c r="E7" i="69"/>
  <c r="E42" i="69" s="1"/>
  <c r="E77" i="69" s="1"/>
  <c r="E7" i="61"/>
  <c r="E41" i="61" s="1"/>
  <c r="E75" i="61" s="1"/>
  <c r="D41" i="60"/>
  <c r="D75" i="60"/>
  <c r="D42" i="58" l="1"/>
  <c r="D41" i="58"/>
  <c r="D37" i="58"/>
  <c r="D38" i="58"/>
  <c r="D39" i="58"/>
  <c r="D40" i="58"/>
  <c r="E75" i="59"/>
  <c r="E68" i="67"/>
  <c r="E41" i="60"/>
  <c r="E75" i="60"/>
</calcChain>
</file>

<file path=xl/sharedStrings.xml><?xml version="1.0" encoding="utf-8"?>
<sst xmlns="http://schemas.openxmlformats.org/spreadsheetml/2006/main" count="828" uniqueCount="404">
  <si>
    <t xml:space="preserve">Financial Indicators </t>
  </si>
  <si>
    <t>Tool (FIT)</t>
  </si>
  <si>
    <t>2021</t>
  </si>
  <si>
    <t>Texas Lutheran University</t>
  </si>
  <si>
    <r>
      <rPr>
        <sz val="10"/>
        <color indexed="23"/>
        <rFont val="Arial"/>
        <family val="2"/>
      </rPr>
      <t>Prepared by</t>
    </r>
    <r>
      <rPr>
        <sz val="12"/>
        <color indexed="23"/>
        <rFont val="Arial"/>
        <family val="2"/>
      </rPr>
      <t xml:space="preserve"> </t>
    </r>
    <r>
      <rPr>
        <b/>
        <sz val="12"/>
        <color indexed="23"/>
        <rFont val="Arial"/>
        <family val="2"/>
      </rPr>
      <t xml:space="preserve">The Austen Group, 
</t>
    </r>
    <r>
      <rPr>
        <b/>
        <sz val="10"/>
        <color indexed="23"/>
        <rFont val="Arial"/>
        <family val="2"/>
      </rPr>
      <t>a Division of Ruffalo Noel Levitz</t>
    </r>
  </si>
  <si>
    <t>Sponsored by</t>
  </si>
  <si>
    <t>Copyright © 2021 Council of Independent Colleges</t>
  </si>
  <si>
    <t>CIC FINANCIAL INDICATORS TOOL 2021</t>
  </si>
  <si>
    <t>NATIONAL AND WEST REGION</t>
  </si>
  <si>
    <t>SECTION</t>
  </si>
  <si>
    <t>TAB NAME</t>
  </si>
  <si>
    <t>PAGE</t>
  </si>
  <si>
    <t>INTRODUCTION</t>
  </si>
  <si>
    <t>1-8</t>
  </si>
  <si>
    <t>CIC BENCHMARKING SERVICES</t>
  </si>
  <si>
    <t>SERVICES</t>
  </si>
  <si>
    <t>FIT TRENDS</t>
  </si>
  <si>
    <t>TRENDS</t>
  </si>
  <si>
    <t>CORE RATIOS FOR FINANCIAL STRENGTH</t>
  </si>
  <si>
    <t>Ratio Overview</t>
  </si>
  <si>
    <t>RATIO OVERVIEW</t>
  </si>
  <si>
    <t>Resource Sufficiency: Operating Reserve Ratio</t>
  </si>
  <si>
    <t>By Region</t>
  </si>
  <si>
    <t>OPERATING RESERVE REGION</t>
  </si>
  <si>
    <t>By Financial Resources and Enrollment Size</t>
  </si>
  <si>
    <t>OPERATING RESERVE FIN AND SIZE</t>
  </si>
  <si>
    <t>By Carnegie Classification</t>
  </si>
  <si>
    <t xml:space="preserve">OPERATING RESERVE CARNEGIE </t>
  </si>
  <si>
    <t>Debt Management: Debt to Expendable Equity Ratio</t>
  </si>
  <si>
    <t>DEBT REGION</t>
  </si>
  <si>
    <t>DEBT FIN AND SIZE</t>
  </si>
  <si>
    <t>DEBT CARNEGIE</t>
  </si>
  <si>
    <t>Asset Performance: Change in Net Assets Ratio</t>
  </si>
  <si>
    <t>CHANGE NET ASSETS REGION</t>
  </si>
  <si>
    <t>CHANGE NET ASSETS FIN AND SIZE</t>
  </si>
  <si>
    <t>CHANGE NET ASSETS CARNEGIE</t>
  </si>
  <si>
    <t>Operating Results: Operating Margin Ratio</t>
  </si>
  <si>
    <t>OPERATING MARGIN REGION</t>
  </si>
  <si>
    <t>OPERATING MARGIN FIN AND SIZE</t>
  </si>
  <si>
    <t>OPERATING MARGIN CARNEGIE</t>
  </si>
  <si>
    <t>FIT SCORE</t>
  </si>
  <si>
    <t>Standard Measures</t>
  </si>
  <si>
    <t>FIT SCORE STANDARD MEASURES</t>
  </si>
  <si>
    <t>Benchmarks</t>
  </si>
  <si>
    <t>National</t>
  </si>
  <si>
    <t>FIT SCORE NATIONAL</t>
  </si>
  <si>
    <t>FIT SCORE REGION</t>
  </si>
  <si>
    <t>By Financial Resources</t>
  </si>
  <si>
    <t>FIT SCORE FINANCIAL</t>
  </si>
  <si>
    <t>By Enrollment Size</t>
  </si>
  <si>
    <t>FIT SCORE SIZE</t>
  </si>
  <si>
    <t>FIT SCORE CARNEGIE</t>
  </si>
  <si>
    <t>INTERACTIVE TOOLS AND SUPPORTING MATERIALS</t>
  </si>
  <si>
    <t>Data and Projections Worksheet</t>
  </si>
  <si>
    <t>DATA</t>
  </si>
  <si>
    <t>Expendable Net Assets</t>
  </si>
  <si>
    <t>EXPENDABLE NET ASSETS</t>
  </si>
  <si>
    <t>Standard Measures and Projection Tool</t>
  </si>
  <si>
    <t>PROJECTION</t>
  </si>
  <si>
    <t>Data Sources and Calculations</t>
  </si>
  <si>
    <t>APPENDIX</t>
  </si>
  <si>
    <t>33-34</t>
  </si>
  <si>
    <t>The Financial Indicators Tool (FIT) is an annual financial benchmarking report provided by the Council of Independent Colleges (CIC) to presidents of member colleges and universities. Customized for each institution and containing an institution's unique data, the FIT presents a clear assessment of an institution’s financial performance over time with benchmarking comparisons to similar institutions. The organization and format are similar to CIC's Key Indicators Tool (KIT), though the indicators in the FIT focus exclusively on financial conditions, measuring resource sufficiency, debt management, asset performance, and operating results. These four measures are then combined, resulting in one score for the overall financial strength of the institution. The FIT distills the complex financial operations of a college or university into one concise report that can assist presidents in understanding and explaining to others the institution’s fiscal state. Originally developed with support from the William Randolph Hearst Foundations, CIC gratefully acknowledges Ruffalo Noel Levitz's generous financial support of CIC's benchmarking reports.</t>
  </si>
  <si>
    <t>CIC uses its own methodology, the FIT Score, for assessing the financial strength of independent colleges and universities that relies on data available from public sources. CIC’s FIT score and FIT methodology should not be confused with the Composite Financial Index and related methodology developed by Prager &amp; Co., LLC and Attain, LLC, with which CIC has no affiliation.</t>
  </si>
  <si>
    <t>Now in its fourteenth year, the Financial Indicators Tool is produced for CIC by the Austen Group. Beginning with the 2020 FIT Report all data are collected from the U.S. Department of Education's Integrated Postsecondary Education Data System (IPEDS). Using this public source for data minimizes the need to collect information directly from colleges and universities. The report includes four commonly used financial ratios: operating reserve, debt to expendable equity, change in net assets, and operating margin. These four ratios are combined into the FIT score.</t>
  </si>
  <si>
    <r>
      <t>The financial indicators in this report are presented with data over a six-year period from academic year 2013</t>
    </r>
    <r>
      <rPr>
        <sz val="10"/>
        <rFont val="Calibri"/>
        <family val="2"/>
      </rPr>
      <t>–</t>
    </r>
    <r>
      <rPr>
        <sz val="10"/>
        <rFont val="Arial"/>
        <family val="2"/>
      </rPr>
      <t>2014 through academic year 2018</t>
    </r>
    <r>
      <rPr>
        <sz val="10"/>
        <rFont val="Calibri"/>
        <family val="2"/>
      </rPr>
      <t>–</t>
    </r>
    <r>
      <rPr>
        <sz val="10"/>
        <rFont val="Arial"/>
        <family val="2"/>
      </rPr>
      <t>2019, the most recent year for which data are available from public sources. Benchmarking comparisons for each of the four ratios and for the FIT score are made with the same universe of colleges and universities found in CIC’s Key Indicators Tool</t>
    </r>
    <r>
      <rPr>
        <sz val="10"/>
        <rFont val="Calibri"/>
        <family val="2"/>
      </rPr>
      <t>–</t>
    </r>
    <r>
      <rPr>
        <sz val="10"/>
        <rFont val="Arial"/>
        <family val="2"/>
      </rPr>
      <t>all baccalaureate and master's level private, not-for-profit institutions. Like the KIT, this report makes comparisons by region of the country, financial resources, enrollment size, and Carnegie classification. These confidential resources are prepared for the exclusive use of CIC member presidents, who in turn may choose to share some or all of the report with key staff, board members, or other campus constituents.</t>
    </r>
  </si>
  <si>
    <t>EVALUATING OVERALL FINANCIAL STRENGTH</t>
  </si>
  <si>
    <t>The FIT score is a single indicator of overall institutional financial strength based on performance in four principal domains of finance: sufficiency and flexibility of financial resources, management of debt, management and performance of assets, and results from operations. Each domain is measured by a core financial ratio:</t>
  </si>
  <si>
    <r>
      <rPr>
        <sz val="10"/>
        <rFont val="Wingdings"/>
        <charset val="2"/>
      </rPr>
      <t>Ø</t>
    </r>
    <r>
      <rPr>
        <sz val="10"/>
        <rFont val="Arial"/>
        <family val="2"/>
      </rPr>
      <t xml:space="preserve">  </t>
    </r>
    <r>
      <rPr>
        <sz val="10"/>
        <color indexed="12"/>
        <rFont val="Arial"/>
        <family val="2"/>
      </rPr>
      <t>Operating Reserve Ratio</t>
    </r>
    <r>
      <rPr>
        <sz val="10"/>
        <rFont val="Arial"/>
        <family val="2"/>
      </rPr>
      <t xml:space="preserve"> - A measure of financial flexibility and resource sufficiency</t>
    </r>
  </si>
  <si>
    <r>
      <rPr>
        <sz val="10"/>
        <rFont val="Wingdings"/>
        <charset val="2"/>
      </rPr>
      <t>Ø</t>
    </r>
    <r>
      <rPr>
        <sz val="10"/>
        <rFont val="Arial"/>
        <family val="2"/>
      </rPr>
      <t xml:space="preserve">  </t>
    </r>
    <r>
      <rPr>
        <sz val="10"/>
        <color indexed="12"/>
        <rFont val="Arial"/>
        <family val="2"/>
      </rPr>
      <t>Debt to Expendable Equity Ratio</t>
    </r>
    <r>
      <rPr>
        <sz val="10"/>
        <rFont val="Arial"/>
        <family val="2"/>
      </rPr>
      <t xml:space="preserve"> - A measure of debt management</t>
    </r>
  </si>
  <si>
    <r>
      <rPr>
        <sz val="10"/>
        <rFont val="Wingdings"/>
        <charset val="2"/>
      </rPr>
      <t>Ø</t>
    </r>
    <r>
      <rPr>
        <sz val="10"/>
        <rFont val="Arial"/>
        <family val="2"/>
      </rPr>
      <t xml:space="preserve">  </t>
    </r>
    <r>
      <rPr>
        <sz val="10"/>
        <color indexed="12"/>
        <rFont val="Arial"/>
        <family val="2"/>
      </rPr>
      <t>Change in Net Assets Ratio</t>
    </r>
    <r>
      <rPr>
        <sz val="10"/>
        <rFont val="Arial"/>
        <family val="2"/>
      </rPr>
      <t xml:space="preserve"> - A measure of overall asset return and performance</t>
    </r>
  </si>
  <si>
    <r>
      <rPr>
        <sz val="10"/>
        <rFont val="Wingdings"/>
        <charset val="2"/>
      </rPr>
      <t>Ø</t>
    </r>
    <r>
      <rPr>
        <sz val="10"/>
        <rFont val="Arial"/>
        <family val="2"/>
      </rPr>
      <t xml:space="preserve">  </t>
    </r>
    <r>
      <rPr>
        <sz val="10"/>
        <color indexed="12"/>
        <rFont val="Arial"/>
        <family val="2"/>
      </rPr>
      <t>Operating Margin Ratio</t>
    </r>
    <r>
      <rPr>
        <sz val="10"/>
        <rFont val="Arial"/>
        <family val="2"/>
      </rPr>
      <t xml:space="preserve"> - A measure of operating results</t>
    </r>
  </si>
  <si>
    <t>Once the four ratios are calculated, each ratio is then converted into a "standard measure" which falls on a scale of -4 to 10 allowing the ratios to be compared to one another. The standard measures are then weighted (Operating Reserve and Debt to Expendable Equity Ratios at 35 percent; Change in Net Assets Ratio at 20 percent; and Operating Margin Ratio at 10 percent) and added together to create the FIT Score. For institutions with no long-term debt in a given year, the weighting is altered to reflect the absence of a Debt to Expendable Equity Ratio (operating reserve ratio at 55 percent; change in net assets ratio at 30 percent; and operating margin ratio at 15 percent).</t>
  </si>
  <si>
    <t>The FIT Score also falls on a scale of -4 to 10. A score of 3.0 is considered the baseline for institutional financial strength; a score of less than 3.0 suggests the need to address the institution’s financial condition; and a score of greater than 3.0 indicates an opportunity for strategic investment to optimize the achievement of institutional mission. Since unique circumstances such as unusual short-term borrowing or a downturn in the stock market can affect the FIT Score, a long-term view over three to five years is recommended.</t>
  </si>
  <si>
    <r>
      <t xml:space="preserve">Resource Sufficiency: </t>
    </r>
    <r>
      <rPr>
        <b/>
        <i/>
        <sz val="10"/>
        <color indexed="12"/>
        <rFont val="Arial"/>
        <family val="2"/>
      </rPr>
      <t>The Operating Reserve Ratio</t>
    </r>
  </si>
  <si>
    <t xml:space="preserve">The Operating Reserve Ratio measures the sufficiency and flexibility of financial resources by comparing expendable net assets to total expenses. In other words, the total available resources that an institution could spend on operations are divided by the total expenses for the year. This ratio represents the portion of a year the institution could meet financial obligations with assets readily available. For example, if funds that could be spent equaled four million dollars and total expenses equaled two million dollars, the ratio would be 2.0. In this scenario, an institution could operate at the same level for two years with no additional revenue before all the expendable resources would be depleted. If the reverse were true, and funds that could be spent were two million dollars and total expenses over the year were four million, the ratio would be 0.5. Under this scenario an institution could operate for six months without additional revenue. </t>
  </si>
  <si>
    <t>The baseline for financial strength for the Operating Reserve Ratio is 0.4 (reserves to cover 40 percent of a year, or 4.8 months), indicating sufficient cash for short-term needs, facilities maintenance, and contingency reserves. A ratio below 0.15 (15 percent of a year, or 1.8 months) indicates possible short-term borrowing and insufficient reserves for reinvestments. A ratio of 1.0 or greater indicates reserves available to cover at least one year of expenses with no additional revenue.</t>
  </si>
  <si>
    <r>
      <t xml:space="preserve">Debt Management: </t>
    </r>
    <r>
      <rPr>
        <b/>
        <i/>
        <sz val="10"/>
        <color indexed="12"/>
        <rFont val="Arial"/>
        <family val="2"/>
      </rPr>
      <t>The Debt to Expendable Equity Ratio</t>
    </r>
  </si>
  <si>
    <t xml:space="preserve">The Debt to Expendable Equity Ratio measures the ability of an institution to manage debt adequately, indicating whether the institution can meet its entire debt obligation with expendable assets. To calculate this ratio, the total resources that an institution could spend on operations are divided by long-term debt. The numerator in the Debt to Expendable Equity Ratio—expendable net assets—is identical to the numerator in the Operating Reserve Ratio, but the Debt to Expendable Equity Ratio compares resources that could be spent to long-term debt rather than to total expenses. When expendable funds equal long-term debt, the ratio is 1.0. When expendable funds are twice the amount of long-term debt, the ratio is 2.0.  </t>
  </si>
  <si>
    <t>The baseline for financial strength for the Debt to Expendable Equity Ratio falls in the range of 1.25 to 2.0. Dropping below a ratio of 1.0 would limit an institution's ability to fund new initiatives through debt and may identify the institution as a credit risk. Strategic debt can be valuable to an institution, but excessive or extended levels of debt jeopardize an institution’s ability to achieve its mission. A Debt to Expendable Equity Ratio greater than 2.0 is an indicator of robust financial health.</t>
  </si>
  <si>
    <r>
      <t xml:space="preserve">Asset Performance: </t>
    </r>
    <r>
      <rPr>
        <b/>
        <i/>
        <sz val="10"/>
        <color indexed="12"/>
        <rFont val="Arial"/>
        <family val="2"/>
      </rPr>
      <t>Change in Net Assets Ratio</t>
    </r>
  </si>
  <si>
    <t>The Change in Net Assets Ratio measures asset management and performance, indicating whether an institution’s total assets, both restricted and unrestricted, are increasing or decreasing. This ratio is calculated by dividing the change in total net assets, from the beginning of the year to the end, by the total net assets at the beginning of the year.</t>
  </si>
  <si>
    <t>The Change in Net Assets Ratio should fall in the range of 3 to 4 percent above the rate of inflation. So if the Consumer Price Index (CPI) is at 3 percent, a healthy change in net assets ratio would be between 6 and 7 percent. Since both unforeseen and planned events can affect asset performance, in some years the ratio may fall below the recommended level. An occasional decrease is not a cause for concern if the financial reason for the drop is understood and if it results from an isolated financial circumstance from which the institution can recover. If, however, the Change in Net Assets Ratio is not 3 to 4 percent above inflation for a period of time, an institution should be concerned. Plant investment, a capital campaign, or a poor stock market can all affect this ratio in any given year, but the trend over time should be positive.</t>
  </si>
  <si>
    <r>
      <t xml:space="preserve">Operating Results: </t>
    </r>
    <r>
      <rPr>
        <b/>
        <i/>
        <sz val="10"/>
        <color indexed="12"/>
        <rFont val="Arial"/>
        <family val="2"/>
      </rPr>
      <t>The Operating Margin Ratio</t>
    </r>
  </si>
  <si>
    <t xml:space="preserve">The Operating Margin Ratio gauges the outcome of institutional operations, indicating whether normal operations resulted in a surplus or a deficit. In other words, is the institution operating within available resources in its basic day-to-day function of educating students? This report uses a change in unrestricted net assets method using data publicly available from IPEDS. The ratio is calculated by dividing the change in unrestricted assets, from the beginning to the end of the year, by the total unrestricted revenue for the year. Restricted assets are not included in the calculation. </t>
  </si>
  <si>
    <t xml:space="preserve">The baseline for financial strength for the Operating Margin Ratio (using the change in net assets method included in this report) is 4 percent. A deficit in a single year does not necessarily indicate a problem, but deficits over several years are a cause for concern and suggest the need for restructuring institutional finances. Continued decline in the Operating Margin Ratio may signal that the institution is reaching the stage when it will be too late to make the necessary changes in operations that would turn the institution around. One of the purposes of the Operating Margin Ratio is to provide a bellwether to warn of such impending financial distress. Although the Operating Margin Ratio only constitutes 10 percent of the FIT score, this small percentage is somewhat misleading since operating surpluses or deficits have an impact on all of the other three ratios over time.  </t>
  </si>
  <si>
    <t>Expendable net assets are important for both the Operating Reserve and Debt to Expendable Equity Ratios, the first comparing expendable assets to expenses and the second comparing expendable assets to debt. Expendable net assets are comprised of unrestricted net assets and the portion of temporarily restricted net assets that excludes net assets related to investment in plant or those that will be invested in plant. Expendable Net Assets consist of assets that legally and practically could be spent, not necessarily all at once but over time. The most common errors in calculating expendable assets are not excluding any amounts in temporarily restricted net assets related to plant and not calculating the correct net investment of plant to be excluded.</t>
  </si>
  <si>
    <t>Beginning with the 2020 FIT Report, institutions are able to make adjustments to expendable net assets by filling in the necessary information on the EXPENDABLE NET ASSETS tab which follows the DATA tab. Complete instructions are found on that page. 
Adjustments to Expendable Net Assets fall into one of the following six categories:
     ◊ Temporarily restricted net assets for plant purposes
     ◊ Property, Plant, and Equipment assets that are permanently restricted
     ◊ Unexpended debt proceeds from borrowing related to plant
     ◊ Assets restricted for plant additions (construction funds held by trustees)
     ◊ Plant funds payable
     ◊ Asset retirement obligations</t>
  </si>
  <si>
    <t>TURNING KNOWLEDGE INTO STRATEGIC ACTION</t>
  </si>
  <si>
    <t xml:space="preserve">CIC’s Financial Indicators Tool is designed to inform decision making and enhance institutional effectiveness. An institution’s indicator scores as contained in this report are merely a reference-point for strategic decision making. Each score needs to be considered in light of the unique institutional context and mission, as well as the trend over time. This information is ideally translated into next steps, whether taking advantage of strong market position and good financial health, or charting a responsible path during a time of fiscal challenge. Knowing the rate and direction of change will help determine the appropriate sense of urgency with which action should be taken. Marginal financial health that is rapidly deteriorating calls for intense measures applied quickly. In most cases, successful financial turnarounds have included well-conceived fiscal strategies matched with closely monitored execution. </t>
  </si>
  <si>
    <t>These ranges suggest that small differences in FIT Scores, for example, between 3.1 and 3.5, may not be meaningful, while larger differences, such as between 3.2 and 5.2, suggest different strategies for achieving missional objectives. Institutions with identical scores can have very different futures depending on the extent to which substantial investments in mission-critical objectives are needed to sustain performance. A very low FIT Score may indicate financial distress and inadequate resources to accomplish missional objectives effectively. A very high FIT Score may indicate that an institution's resources are not being deployed effectively, suggesting unrealized opportunities to advance mission.</t>
  </si>
  <si>
    <t>FORMAT AND ANALYSES</t>
  </si>
  <si>
    <r>
      <t>Individually Customized.</t>
    </r>
    <r>
      <rPr>
        <sz val="10"/>
        <rFont val="Arial"/>
        <family val="2"/>
      </rPr>
      <t xml:space="preserve"> A customized FIT report has been prepared for each CIC member institution. The institution’s unique data are plotted against national and regional backdrops. The four core ratios and the FIT Score are presented in the same manner as the indicators in CIC’s Key Indicators Tool with a few exceptions. There are no regional charts by financial resources, enrollment, size, or Carnegie classification for the four ratios; there are two extra worksheets, one showing the impact of the standard measure for each ratio on the FIT Score and one showing the 25th, 50th, and 75th percentiles for the entire national group of institutions with brief strategy descriptions.</t>
    </r>
  </si>
  <si>
    <r>
      <rPr>
        <b/>
        <i/>
        <sz val="10"/>
        <color indexed="12"/>
        <rFont val="Arial"/>
        <family val="2"/>
      </rPr>
      <t xml:space="preserve">FIT Trends. </t>
    </r>
    <r>
      <rPr>
        <sz val="10"/>
        <rFont val="Arial"/>
        <family val="2"/>
      </rPr>
      <t>This se</t>
    </r>
    <r>
      <rPr>
        <sz val="10"/>
        <color indexed="8"/>
        <rFont val="Arial"/>
        <family val="2"/>
      </rPr>
      <t xml:space="preserve">ction at the front the FIT report provides a summary or dashboard-type presentation of the indicators in the FIT. This feature was developed in response to requests from CIC member presidents for summary charts that can be used in presenting benchmarked trend data to key constituents, such as trustees. This page contains a series </t>
    </r>
    <r>
      <rPr>
        <sz val="10"/>
        <rFont val="Arial"/>
        <family val="2"/>
      </rPr>
      <t>of compact charts and graphs showing only the trend line for your institution compared to the national and regional medians.</t>
    </r>
  </si>
  <si>
    <r>
      <t>Medians versus Means.</t>
    </r>
    <r>
      <rPr>
        <b/>
        <i/>
        <sz val="10"/>
        <rFont val="Arial"/>
        <family val="2"/>
      </rPr>
      <t xml:space="preserve"> </t>
    </r>
    <r>
      <rPr>
        <sz val="10"/>
        <rFont val="Arial"/>
        <family val="2"/>
      </rPr>
      <t>The FIT uses median values (identical to the 50th percentile). The advantage of using median values instead of the mean (or average) is that the median is less influenced by high or low extremes, thus providing a more meaningful mid-point for comparative purposes. Only institutions with complete data for all six years of the report are used in calculating group medians.</t>
    </r>
  </si>
  <si>
    <r>
      <t>Four Types of Comparisons.</t>
    </r>
    <r>
      <rPr>
        <sz val="10"/>
        <rFont val="Arial"/>
        <family val="2"/>
      </rPr>
      <t xml:space="preserve"> Explanations of the types of comparisons made in the report are found below. These criteria are identical to those used in CIC’s Key Indicators Tool (KIT).</t>
    </r>
  </si>
  <si>
    <r>
      <t xml:space="preserve">1.  </t>
    </r>
    <r>
      <rPr>
        <b/>
        <u/>
        <sz val="10"/>
        <color indexed="12"/>
        <rFont val="Arial"/>
        <family val="2"/>
      </rPr>
      <t>Region:</t>
    </r>
    <r>
      <rPr>
        <b/>
        <sz val="10"/>
        <rFont val="Arial"/>
        <family val="2"/>
      </rPr>
      <t xml:space="preserve"> </t>
    </r>
    <r>
      <rPr>
        <sz val="10"/>
        <rFont val="Arial"/>
        <family val="2"/>
      </rPr>
      <t>Each institution is located in one of the six regional categories as outlined below. (Note: the regions vary slightly from those used in IPEDS.)</t>
    </r>
  </si>
  <si>
    <r>
      <t xml:space="preserve">2.  </t>
    </r>
    <r>
      <rPr>
        <b/>
        <u/>
        <sz val="10"/>
        <color indexed="12"/>
        <rFont val="Arial"/>
        <family val="2"/>
      </rPr>
      <t>Financial Resources Quartile:</t>
    </r>
    <r>
      <rPr>
        <b/>
        <sz val="10"/>
        <rFont val="Arial"/>
        <family val="2"/>
      </rPr>
      <t xml:space="preserve"> </t>
    </r>
    <r>
      <rPr>
        <sz val="10"/>
        <rFont val="Arial"/>
        <family val="2"/>
      </rPr>
      <t xml:space="preserve">Each institution was placed in one of four quartiles based on an institution’s financial resources. The financial resource measure was calculated by converting two, equally weighted KIT indicators, Net Tuition Revenue per Student and Endowment Assets per Student. An average of the three most recent years for this calculation is used to create a percentile rank of all institutions in the dataset. The institutions were then assigned to a national and regional quartile. These are the same quartiles used for the 2020 KIT. </t>
    </r>
  </si>
  <si>
    <r>
      <t xml:space="preserve">3. </t>
    </r>
    <r>
      <rPr>
        <b/>
        <u/>
        <sz val="10"/>
        <color indexed="12"/>
        <rFont val="Arial"/>
        <family val="2"/>
      </rPr>
      <t>Enrollment Size:</t>
    </r>
    <r>
      <rPr>
        <sz val="10"/>
        <rFont val="Arial"/>
        <family val="2"/>
      </rPr>
      <t xml:space="preserve"> Institution size utilizes four enrollment categories: 1) fewer than 1,000 students; 2) 1,000 to 2,000; 3) 2,001 to 3,000; and 4) greater than 3,000. The first indicator, Student Enrollment based on total enrollment FTE, from CIC’s Key Indicators Tool (KIT) was used to determine enrollment size.</t>
    </r>
  </si>
  <si>
    <r>
      <t xml:space="preserve">4. </t>
    </r>
    <r>
      <rPr>
        <b/>
        <u/>
        <sz val="10"/>
        <color indexed="12"/>
        <rFont val="Arial"/>
        <family val="2"/>
      </rPr>
      <t>2018 Basic Carnegie Classification:</t>
    </r>
    <r>
      <rPr>
        <b/>
        <sz val="10"/>
        <color indexed="12"/>
        <rFont val="Arial"/>
        <family val="2"/>
      </rPr>
      <t xml:space="preserve"> </t>
    </r>
    <r>
      <rPr>
        <sz val="10"/>
        <rFont val="Arial"/>
        <family val="2"/>
      </rPr>
      <t>The KIT provides comparisons based upon the following five basic Carnegie classifications established in 2005 and revised in 2018: Baccalaureate Colleges–Diverse Fields, Baccalaureate Colleges–Arts &amp; Sciences, Master's Colleges and Universities (smaller programs), Master's Colleges and Universities (medium programs), and Master's Colleges and Universities (larger programs). The classification groups comprise 83 percent of CIC's membership. For additional information about the 2018 Basic Carnegie Classifications, including definitions of various categories, visit:</t>
    </r>
  </si>
  <si>
    <t>http://carnegieclassifications.iu.edu/</t>
  </si>
  <si>
    <t>The following table shows the relative distribution of institutions in the FIT dataset within each region by national financial resource quartile, enrollment size category, and Carnegie classification.</t>
  </si>
  <si>
    <t>ABOUT THE DATA</t>
  </si>
  <si>
    <t>The FIT contains data from just over 700 four-year, private, not-for-profit colleges and universities in the United States belonging to the five 2018 Carnegie Basic Classification categories that represent 83 percent of CIC's membership: Baccalaureate-Diverse, Baccalaureate-Arts &amp; Sciences, Master's-Smaller, Master's-Medium, and Master's-Larger. The number of institutions included in each chart and table vary somewhat due to incomplete data for some institutions. For each indicator, only institutions with complete data for all years of the comparison are included.</t>
  </si>
  <si>
    <r>
      <t>Public Sources.</t>
    </r>
    <r>
      <rPr>
        <sz val="10"/>
        <color indexed="12"/>
        <rFont val="Arial"/>
        <family val="2"/>
      </rPr>
      <t xml:space="preserve"> </t>
    </r>
    <r>
      <rPr>
        <sz val="10"/>
        <color indexed="8"/>
        <rFont val="Arial"/>
        <family val="2"/>
      </rPr>
      <t xml:space="preserve">As with the KIT, all FIT data are taken from the Integrated Postsecondary Education Data System (IPEDS), the major national source of public information on postsecondary institutions provided by the U.S. Department of Education’s National Center for Education Statistics. </t>
    </r>
  </si>
  <si>
    <r>
      <t>Separate Financial Entities.</t>
    </r>
    <r>
      <rPr>
        <sz val="10"/>
        <color indexed="8"/>
        <rFont val="Arial"/>
        <family val="2"/>
      </rPr>
      <t xml:space="preserve"> Some private colleges and universities have foundations or other entities that contribute revenue, incur expenses, and/or house assets that need to be considered as part of the overall financial operations of the institution. Since it is important to capture a consolidated view of an institution’s financial position, CIC asked that member colleges and universities identify foundations or other entities whose financial information is not contained in the financial information reported to IPEDS.</t>
    </r>
  </si>
  <si>
    <r>
      <t>Institutional Aid.</t>
    </r>
    <r>
      <rPr>
        <sz val="10"/>
        <color indexed="12"/>
        <rFont val="Arial"/>
        <family val="2"/>
      </rPr>
      <t xml:space="preserve"> </t>
    </r>
    <r>
      <rPr>
        <sz val="10"/>
        <color indexed="8"/>
        <rFont val="Arial"/>
        <family val="2"/>
      </rPr>
      <t>The guidelines for IPEDS stipulate that institutions follow NACUBO’s Financial Accounting and Reporting Manual (FARM) when reporting financial information. These guidelines state that unfunded institutional aid in the form of tuition discounts should not be included in either total expense or total revenue amounts (FARM, paragraph 442). The assumption is that these guidelines were followed for the expense and revenue data in this report.</t>
    </r>
  </si>
  <si>
    <r>
      <t>Missing or Incorrect Data.</t>
    </r>
    <r>
      <rPr>
        <sz val="10"/>
        <color indexed="8"/>
        <rFont val="Arial"/>
        <family val="2"/>
      </rPr>
      <t xml:space="preserve"> In cases where data from IPEDS were missing, institutions were contacted to supply the necessary information to CIC. In addition, data retrieved from IPEDS occasionally do not agree with institutional records. Data from IPEDS were not altered nor were missing values imputed unless corrected information was received directly from a participating institution. The data items used in an institution’s analysis are shown on the DATA worksheet (p. 29). Institutions are encouraged to review their data contained in this report and submit missing or corrected values to CIC for inclusion in future FIT reports. When institutional data is missing in a table, Microsoft Excel defaults the missing value to a zero on the chart.</t>
    </r>
  </si>
  <si>
    <r>
      <t>Projection Tool and Appendix.</t>
    </r>
    <r>
      <rPr>
        <sz val="10"/>
        <rFont val="Arial"/>
        <family val="2"/>
      </rPr>
      <t xml:space="preserve"> A Projection Tool and an appendix are provided at the end of the report. The DATA worksheet (p. 30) allows an institution to project its scores through 2021-2022 by inserting relevant values in the yellow cells. An additional column permits experimenting with various scenarios. Ratios are automatically calculated once data are entered. The PROJECTION worksheet (p. 32) charts the added data, displaying the impact of the four ratios on the FIT Score in a similar manner to the STANDARD MEASURES worksheet (p. 24). APPENDIX (p. 33-34) explains in detail the sources of the data, as well as the formulas for all calculations used in the report. </t>
    </r>
  </si>
  <si>
    <t>THE COUNCIL OF INDEPENDENT COLLEGES</t>
  </si>
  <si>
    <t>The Council of Independent Colleges (CIC) is an association of 756 nonprofit independent colleges and universities, state-based councils of independent colleges, and other higher education affiliates, that works to support college and university leadership, advance institutional excellence, and enhance public understanding of independent higher education’s contributions to society. CIC is the major national organization that focuses on services to leaders of independent colleges and universities and state-based councils. CIC offers conferences, seminars, publications, and other programs and services that help institutions improve educational quality, administrative and financial performance, student outcomes, and institutional visibility. It conducts the largest annual conferences of college and university presidents and of chief academic officers in the United States. Founded in 1956, CIC is headquartered at One Dupont Circle in Washington, DC. For more information, visit</t>
  </si>
  <si>
    <t>www.cic.edu</t>
  </si>
  <si>
    <t>For questions or comments about CIC's benchmarking services, including the Financial Indicators Tool (FIT), please contact Jason Rivera, CIC Director of Strategic Research, by phone at (202) 466-7230 or by email at</t>
  </si>
  <si>
    <t>jrivera@cic.edu</t>
  </si>
  <si>
    <t>RNL</t>
  </si>
  <si>
    <t>Ruffalo Noel Levitz (RNL) is the leading provider of higher education enrollment, student success, and fundraising solutions. The firm serves more than 1,900 colleges and universities through data-driven solutions focused on the entire lifecycle of enrollment and fundraising, assuring students find the right program, graduate on time, secure their first job in their chosen field, and give back to support the next generation. With a deep knowledge of the industry, RNL provides institutions the ability to scale their efforts by tapping into a community of support and resources. To learn more, visit:</t>
  </si>
  <si>
    <t>www.RuffaloNL.com</t>
  </si>
  <si>
    <t>CIC is pleased to offer the following benchmarking services to enhance the Financial Indicators Tool (FIT).</t>
  </si>
  <si>
    <t>Comparison Group FIT</t>
  </si>
  <si>
    <r>
      <t>Fee:</t>
    </r>
    <r>
      <rPr>
        <sz val="12"/>
        <color indexed="8"/>
        <rFont val="Arial"/>
        <family val="2"/>
      </rPr>
      <t xml:space="preserve"> $500</t>
    </r>
  </si>
  <si>
    <t>This service provides CIC members a customized FIT report with the 25th, 50th, and 75th percentiles for each indicator for either one or two comparison groups selected by the institution. Customized groups permit more refined comparisons that may be useful for particular strategic objectives. Comparison groups may range in size from five to 25, though groups of 10 to 15 are recommended. Selecting two groups provides for multiple comparisons, perhaps of a peer and an aspirant group (see “Guidelines for Selecting Comparison Groups” available on the CIC website). Comparison institutions may be selected from among private, not-for-profit, four-year colleges or universities in the United States.</t>
  </si>
  <si>
    <t xml:space="preserve">Online Consultations </t>
  </si>
  <si>
    <r>
      <t>Fee:</t>
    </r>
    <r>
      <rPr>
        <sz val="12"/>
        <color indexed="8"/>
        <rFont val="Arial"/>
        <family val="2"/>
      </rPr>
      <t xml:space="preserve"> $650 (FIT only)</t>
    </r>
  </si>
  <si>
    <r>
      <t>Fee:</t>
    </r>
    <r>
      <rPr>
        <sz val="12"/>
        <color indexed="8"/>
        <rFont val="Arial"/>
        <family val="2"/>
      </rPr>
      <t xml:space="preserve"> $950 (KIT and FIT)</t>
    </r>
  </si>
  <si>
    <t>CIC has arranged with Mike Williams, president of the Austen Group, to provide web-based consultations using an institution’s FIT report with senior staff, boards, or faculty groups. The interactive online session employs voice and shared graphics, allowing participants to engage in substantive conversation about the institution's concerns and goals in light of the FIT data. This service provides a cost-effective approach to enhancing the value of the FIT for your institution. It also is possible to extend what is generally a one-hour consultation to 90 minutes to include the companion Key Indicators Tool (KIT) in the presentation. The fee for a consultation using both the FIT and the KIT is $950. Consultations should be scheduled at least four weeks in advance.</t>
  </si>
  <si>
    <t>For additional information or to request any of these benchmarking services, please visit:</t>
  </si>
  <si>
    <t>http://www.cic.edu/BenchmarkingServices</t>
  </si>
  <si>
    <t>Or contact Jason Rivera, CIC Director of Strategic Research, by phone at (202) 466-7230 or by email:</t>
  </si>
  <si>
    <r>
      <t xml:space="preserve">Resource Sufficiency: </t>
    </r>
    <r>
      <rPr>
        <b/>
        <sz val="14"/>
        <color indexed="12"/>
        <rFont val="Arial"/>
        <family val="2"/>
      </rPr>
      <t>Operating Reserve Ratio</t>
    </r>
  </si>
  <si>
    <t>2013-2014</t>
  </si>
  <si>
    <t>2014-2015</t>
  </si>
  <si>
    <t>2015-2016</t>
  </si>
  <si>
    <t>2016-2017</t>
  </si>
  <si>
    <t>2017-2018</t>
  </si>
  <si>
    <t>2018-2019</t>
  </si>
  <si>
    <t>NATIONAL MEDIAN</t>
  </si>
  <si>
    <t xml:space="preserve"> WEST MEDIAN</t>
  </si>
  <si>
    <r>
      <rPr>
        <b/>
        <sz val="14"/>
        <rFont val="Arial"/>
        <family val="2"/>
      </rPr>
      <t>Debt Management:</t>
    </r>
    <r>
      <rPr>
        <b/>
        <sz val="14"/>
        <color indexed="12"/>
        <rFont val="Arial"/>
        <family val="2"/>
      </rPr>
      <t xml:space="preserve"> Debt to Expendable Equity Ratio</t>
    </r>
  </si>
  <si>
    <t>Baseline</t>
  </si>
  <si>
    <r>
      <rPr>
        <b/>
        <sz val="14"/>
        <rFont val="Arial"/>
        <family val="2"/>
      </rPr>
      <t>Asset Performance:</t>
    </r>
    <r>
      <rPr>
        <b/>
        <sz val="14"/>
        <color indexed="12"/>
        <rFont val="Arial"/>
        <family val="2"/>
      </rPr>
      <t xml:space="preserve"> Change in Net Assets Ratio (%)</t>
    </r>
  </si>
  <si>
    <r>
      <rPr>
        <b/>
        <sz val="14"/>
        <rFont val="Arial"/>
        <family val="2"/>
      </rPr>
      <t>Operating Results:</t>
    </r>
    <r>
      <rPr>
        <b/>
        <sz val="14"/>
        <color indexed="12"/>
        <rFont val="Arial"/>
        <family val="2"/>
      </rPr>
      <t xml:space="preserve"> Operating Margin Ratio (%)</t>
    </r>
  </si>
  <si>
    <t>WEST MEDIAN</t>
  </si>
  <si>
    <r>
      <rPr>
        <b/>
        <sz val="14"/>
        <rFont val="Arial"/>
        <family val="2"/>
      </rPr>
      <t>Overall Financial Health:</t>
    </r>
    <r>
      <rPr>
        <b/>
        <sz val="14"/>
        <color indexed="12"/>
        <rFont val="Arial"/>
        <family val="2"/>
      </rPr>
      <t xml:space="preserve"> FIT Score</t>
    </r>
  </si>
  <si>
    <t>Resource Sufficiency:</t>
  </si>
  <si>
    <t>Operating Reserve Ratio</t>
  </si>
  <si>
    <r>
      <t>Definition</t>
    </r>
    <r>
      <rPr>
        <sz val="10"/>
        <rFont val="Arial"/>
        <family val="2"/>
      </rPr>
      <t>: Measures financial strength by comparing expendable net assets to total expenses. The ratio represents the portion of a year the institution could meet financial obligations with assets readily available.</t>
    </r>
  </si>
  <si>
    <r>
      <t>Calculation</t>
    </r>
    <r>
      <rPr>
        <sz val="10"/>
        <rFont val="Arial"/>
        <family val="2"/>
      </rPr>
      <t>:</t>
    </r>
    <r>
      <rPr>
        <sz val="10"/>
        <rFont val="Arial"/>
        <family val="2"/>
      </rPr>
      <t xml:space="preserve"> Expendable net assets divided by total expenses.</t>
    </r>
  </si>
  <si>
    <r>
      <t xml:space="preserve">Financial Strength Baseline: .40 </t>
    </r>
    <r>
      <rPr>
        <sz val="10"/>
        <rFont val="Arial"/>
        <family val="2"/>
      </rPr>
      <t xml:space="preserve"> --  Below .15 (15% of a year, or 1.8 months) indicates possible short-term borrowing and struggling to find reserves for reinvestments; .40 (40% of a year, or 4.8 months) indicates sufficient cash for short-term needs, facilities maintenance, and contingency reserves; 1.0 and greater indicates reserves available to cover at least one year of expenses with no additional revenue.</t>
    </r>
  </si>
  <si>
    <t>Debt Management:</t>
  </si>
  <si>
    <t>Debt to Expendable Equity Ratio</t>
  </si>
  <si>
    <r>
      <t>Definition</t>
    </r>
    <r>
      <rPr>
        <sz val="10"/>
        <rFont val="Arial"/>
        <family val="2"/>
      </rPr>
      <t>: Measures the ability of the institution to meet its entire debt obligation with assets readily available.</t>
    </r>
  </si>
  <si>
    <r>
      <t>Calculation</t>
    </r>
    <r>
      <rPr>
        <sz val="10"/>
        <rFont val="Arial"/>
        <family val="2"/>
      </rPr>
      <t>:</t>
    </r>
    <r>
      <rPr>
        <b/>
        <sz val="10"/>
        <rFont val="Arial"/>
        <family val="2"/>
      </rPr>
      <t xml:space="preserve"> </t>
    </r>
    <r>
      <rPr>
        <sz val="10"/>
        <rFont val="Arial"/>
        <family val="2"/>
      </rPr>
      <t>Expendable net assets divided by long-term debt.</t>
    </r>
  </si>
  <si>
    <r>
      <t>Financial Strength Baseline</t>
    </r>
    <r>
      <rPr>
        <sz val="10"/>
        <rFont val="Arial"/>
        <family val="2"/>
      </rPr>
      <t>:</t>
    </r>
    <r>
      <rPr>
        <b/>
        <sz val="10"/>
        <rFont val="Arial"/>
        <family val="2"/>
      </rPr>
      <t xml:space="preserve"> 1.25</t>
    </r>
    <r>
      <rPr>
        <sz val="10"/>
        <rFont val="Arial"/>
        <family val="2"/>
      </rPr>
      <t xml:space="preserve">  --  A ratio of less than 1.0, where debt obligation and expendable assets are equal, is poor and may identify the institution as a credit risk; greater than 2.0 is a strong indicator of financial health.</t>
    </r>
  </si>
  <si>
    <t>Asset Performance:</t>
  </si>
  <si>
    <t>Change in Net Assets Ratio (%)</t>
  </si>
  <si>
    <r>
      <t>Definition</t>
    </r>
    <r>
      <rPr>
        <sz val="10"/>
        <rFont val="Arial"/>
        <family val="2"/>
      </rPr>
      <t>:</t>
    </r>
    <r>
      <rPr>
        <sz val="10"/>
        <rFont val="Arial"/>
        <family val="2"/>
      </rPr>
      <t xml:space="preserve"> Indicates whether the institution's total assets, restricted and unrestricted, are increasing or decreasing.</t>
    </r>
  </si>
  <si>
    <r>
      <t>Calculation</t>
    </r>
    <r>
      <rPr>
        <sz val="10"/>
        <rFont val="Arial"/>
        <family val="2"/>
      </rPr>
      <t>: Change in net assets divided by total net assets at the beginning of the fiscal year.</t>
    </r>
  </si>
  <si>
    <r>
      <t>Financial Strength Baseline</t>
    </r>
    <r>
      <rPr>
        <sz val="10"/>
        <rFont val="Arial"/>
        <family val="2"/>
      </rPr>
      <t>:</t>
    </r>
    <r>
      <rPr>
        <b/>
        <sz val="10"/>
        <rFont val="Arial"/>
        <family val="2"/>
      </rPr>
      <t xml:space="preserve"> 3 to 4% above the inflation rate</t>
    </r>
    <r>
      <rPr>
        <sz val="10"/>
        <rFont val="Arial"/>
        <family val="2"/>
      </rPr>
      <t xml:space="preserve">  --  If, for example, the CPI is 3%, a healthy change in net assets would be around 6 to 7%.  Plant investment, a capital campaign, or a poor stock market can all affect this ratio in any given year, but a positive trend is desirable.</t>
    </r>
  </si>
  <si>
    <t>Operating Results:</t>
  </si>
  <si>
    <t>Operating Margin Ratio (%)</t>
  </si>
  <si>
    <r>
      <t>Definition</t>
    </r>
    <r>
      <rPr>
        <sz val="10"/>
        <rFont val="Arial"/>
        <family val="2"/>
      </rPr>
      <t>:</t>
    </r>
    <r>
      <rPr>
        <sz val="10"/>
        <rFont val="Arial"/>
        <family val="2"/>
      </rPr>
      <t xml:space="preserve"> Indicates whether institutional operations resulted in a surplus or a deficit for the year.</t>
    </r>
  </si>
  <si>
    <r>
      <t>Calculation</t>
    </r>
    <r>
      <rPr>
        <sz val="10"/>
        <rFont val="Arial"/>
        <family val="2"/>
      </rPr>
      <t>:</t>
    </r>
    <r>
      <rPr>
        <sz val="10"/>
        <rFont val="Arial"/>
        <family val="2"/>
      </rPr>
      <t xml:space="preserve"> Change in unrestricted net assets divided by total unrestricted revenue.</t>
    </r>
  </si>
  <si>
    <r>
      <t>Financial Strength Baseline</t>
    </r>
    <r>
      <rPr>
        <sz val="10"/>
        <rFont val="Arial"/>
        <family val="2"/>
      </rPr>
      <t>:</t>
    </r>
    <r>
      <rPr>
        <b/>
        <sz val="10"/>
        <rFont val="Arial"/>
        <family val="2"/>
      </rPr>
      <t xml:space="preserve"> 4%</t>
    </r>
    <r>
      <rPr>
        <sz val="10"/>
        <rFont val="Arial"/>
        <family val="2"/>
      </rPr>
      <t xml:space="preserve">  --  A deficit in a single year is not necessarily a problem, but deficits over a number of years indicate trouble and suggest the need for restructuring.</t>
    </r>
  </si>
  <si>
    <t>OPERATING RESERVE RATIO: BY REGION</t>
  </si>
  <si>
    <r>
      <t>DEFINITION</t>
    </r>
    <r>
      <rPr>
        <sz val="12"/>
        <rFont val="Arial"/>
        <family val="2"/>
      </rPr>
      <t>:</t>
    </r>
    <r>
      <rPr>
        <sz val="10"/>
        <rFont val="Arial"/>
        <family val="2"/>
      </rPr>
      <t xml:space="preserve"> </t>
    </r>
    <r>
      <rPr>
        <sz val="11"/>
        <rFont val="Arial"/>
        <family val="2"/>
      </rPr>
      <t>Measures financial strength by comparing expendable net assets to total expenses. The ratio represents the portion of a year the institution could meet financial obligations with assets readily available. A ratio of .40 is considered the baseline for financial strength.</t>
    </r>
  </si>
  <si>
    <t>TEXAS LUTHERAN</t>
  </si>
  <si>
    <r>
      <t>NATIONAL: BY REGION (n=685).</t>
    </r>
    <r>
      <rPr>
        <sz val="11"/>
        <rFont val="Arial"/>
        <family val="2"/>
      </rPr>
      <t xml:space="preserve"> This chart displays the median values of the ratio by year for each geographic region, as well as the national median. </t>
    </r>
  </si>
  <si>
    <t>Far West (60)</t>
  </si>
  <si>
    <t>Mid East (129)</t>
  </si>
  <si>
    <t>Midwest (179)</t>
  </si>
  <si>
    <t>New England (65)</t>
  </si>
  <si>
    <t>Southeast (173)</t>
  </si>
  <si>
    <t>West (79)</t>
  </si>
  <si>
    <t>National Median</t>
  </si>
  <si>
    <r>
      <t>WEST REGION (n=79).</t>
    </r>
    <r>
      <rPr>
        <sz val="11"/>
        <rFont val="Arial"/>
        <family val="2"/>
      </rPr>
      <t xml:space="preserve">  In addition to the median, or 50th percentile, this chart shows the 25th and 75th percentiles for your region.</t>
    </r>
  </si>
  <si>
    <t>75th Percentile</t>
  </si>
  <si>
    <t>50th Percentile</t>
  </si>
  <si>
    <t>25th Percentile</t>
  </si>
  <si>
    <t>OPERATING RESERVE RATIO: BY FINANCIAL RESOURCES AND BY SIZE</t>
  </si>
  <si>
    <t>FINANCIAL RESOURCES QUARTILE</t>
  </si>
  <si>
    <r>
      <t>NATIONAL: BY FINANCIAL RESOURCES (n=678).</t>
    </r>
    <r>
      <rPr>
        <sz val="11"/>
        <rFont val="Arial"/>
        <family val="2"/>
      </rPr>
      <t xml:space="preserve"> This chart displays the median values of the ratio by year for each Financial Resources Quartile as defined in CIC's Key Indicators Tool (KIT), as well as the national median. </t>
    </r>
  </si>
  <si>
    <t>Quartile 1 (top)</t>
  </si>
  <si>
    <t>Quartile 2</t>
  </si>
  <si>
    <t>Quartile 3</t>
  </si>
  <si>
    <t>Quartile 4 (bottom)</t>
  </si>
  <si>
    <t>ENROLLMENT</t>
  </si>
  <si>
    <t>SIZE</t>
  </si>
  <si>
    <t>1,000-2,000</t>
  </si>
  <si>
    <r>
      <t>NATIONAL: BY ENROLLMENT SIZE (n=685).</t>
    </r>
    <r>
      <rPr>
        <sz val="11"/>
        <rFont val="Arial"/>
        <family val="2"/>
      </rPr>
      <t xml:space="preserve"> This chart displays the median values of the ratio by year for four size groupings based on full-time equivalent (FTE) enrollment, as well as the national median.</t>
    </r>
  </si>
  <si>
    <t>&gt;3,000 (112)</t>
  </si>
  <si>
    <t>2,001-3,000 (137)</t>
  </si>
  <si>
    <t>1,000-2,000 (274)</t>
  </si>
  <si>
    <t>&lt;1,000 (162)</t>
  </si>
  <si>
    <t>OPERATING RESERVE RATIO: BY CARNEGIE CLASSIFICATION</t>
  </si>
  <si>
    <t>CARNEGIE</t>
  </si>
  <si>
    <t>BA-Diverse</t>
  </si>
  <si>
    <r>
      <t>NATIONAL: BY CARNEGIE CLASSIFICATION (n=685).</t>
    </r>
    <r>
      <rPr>
        <sz val="11"/>
        <rFont val="Arial"/>
        <family val="2"/>
      </rPr>
      <t xml:space="preserve"> This chart displays the median values of the ratio by year for each of the five basic Carnegie baccalaureate (BA) and master's (MA) level classifications and the national median. </t>
    </r>
  </si>
  <si>
    <t>MA-Larger (152)</t>
  </si>
  <si>
    <t>MA-Medium (115)</t>
  </si>
  <si>
    <t>MA-Smaller (67)</t>
  </si>
  <si>
    <t>BA-Arts &amp; Sci (198)</t>
  </si>
  <si>
    <t>BA-Diverse (153)</t>
  </si>
  <si>
    <t>DEBT TO EXPENDABLE EQUITY RATIO: BY REGION</t>
  </si>
  <si>
    <r>
      <t>DEFINITION</t>
    </r>
    <r>
      <rPr>
        <sz val="12"/>
        <rFont val="Arial"/>
        <family val="2"/>
      </rPr>
      <t xml:space="preserve">: </t>
    </r>
    <r>
      <rPr>
        <sz val="11"/>
        <rFont val="Arial"/>
        <family val="2"/>
      </rPr>
      <t>Measures the ability of the institution to meet its entire debt obligation with assets readily available. A ratio of 1.25 is considered the baseline for financial strength.</t>
    </r>
  </si>
  <si>
    <r>
      <t>NATIONAL: BY REGION (n=593).</t>
    </r>
    <r>
      <rPr>
        <sz val="11"/>
        <rFont val="Arial"/>
        <family val="2"/>
      </rPr>
      <t xml:space="preserve"> This chart displays the median values of the ratio by year for each geographic region, as well as the national median. </t>
    </r>
  </si>
  <si>
    <t>Far West (45)</t>
  </si>
  <si>
    <t>Mid East (125)</t>
  </si>
  <si>
    <t>Midwest (164)</t>
  </si>
  <si>
    <t>New England (57)</t>
  </si>
  <si>
    <t>Southeast (138)</t>
  </si>
  <si>
    <t>West (64)</t>
  </si>
  <si>
    <r>
      <t>WEST REGION (n=64).</t>
    </r>
    <r>
      <rPr>
        <sz val="11"/>
        <rFont val="Arial"/>
        <family val="2"/>
      </rPr>
      <t xml:space="preserve">  In addition to the median, or 50th percentile, this chart shows the 25th and 75th percentiles for your region.</t>
    </r>
  </si>
  <si>
    <t>DEBT TO EXPENDABLE EQUITY RATIO: 
BY FINANCIAL RESOURCES AND BY SIZE</t>
  </si>
  <si>
    <r>
      <t>DEFINITION</t>
    </r>
    <r>
      <rPr>
        <sz val="12"/>
        <rFont val="Arial"/>
        <family val="2"/>
      </rPr>
      <t>:</t>
    </r>
    <r>
      <rPr>
        <b/>
        <sz val="10"/>
        <rFont val="Arial"/>
        <family val="2"/>
      </rPr>
      <t xml:space="preserve"> </t>
    </r>
    <r>
      <rPr>
        <sz val="11"/>
        <rFont val="Arial"/>
        <family val="2"/>
      </rPr>
      <t>Measures the ability of the institution to meet its entire debt obligation with assets readily available. A ratio of 1.25 is considered the baseline for financial strength.</t>
    </r>
  </si>
  <si>
    <r>
      <t>NATIONAL: BY FINANCIAL RESOURCES (n=589).</t>
    </r>
    <r>
      <rPr>
        <sz val="11"/>
        <rFont val="Arial"/>
        <family val="2"/>
      </rPr>
      <t xml:space="preserve"> This chart displays the median values of the ratio by year for each Financial Resources Quartile as defined in CIC's Key Indicators Tool (KIT), as well as the national median. </t>
    </r>
  </si>
  <si>
    <r>
      <t>NATIONAL: BY ENROLLMENT SIZE (n=593).</t>
    </r>
    <r>
      <rPr>
        <sz val="11"/>
        <rFont val="Arial"/>
        <family val="2"/>
      </rPr>
      <t xml:space="preserve"> This chart displays the median values of the ratio by year for four size groupings based on full-time equivalent (FTE) enrollment, as well as the national median.</t>
    </r>
  </si>
  <si>
    <r>
      <t>200</t>
    </r>
    <r>
      <rPr>
        <b/>
        <sz val="9"/>
        <rFont val="Arial"/>
        <family val="2"/>
      </rPr>
      <t>6</t>
    </r>
    <r>
      <rPr>
        <b/>
        <sz val="9"/>
        <rFont val="Arial"/>
        <family val="2"/>
      </rPr>
      <t>-200</t>
    </r>
    <r>
      <rPr>
        <b/>
        <sz val="9"/>
        <rFont val="Arial"/>
        <family val="2"/>
      </rPr>
      <t>7</t>
    </r>
  </si>
  <si>
    <r>
      <t>200</t>
    </r>
    <r>
      <rPr>
        <b/>
        <sz val="9"/>
        <rFont val="Arial"/>
        <family val="2"/>
      </rPr>
      <t>7</t>
    </r>
    <r>
      <rPr>
        <b/>
        <sz val="9"/>
        <rFont val="Arial"/>
        <family val="2"/>
      </rPr>
      <t>-200</t>
    </r>
    <r>
      <rPr>
        <b/>
        <sz val="9"/>
        <rFont val="Arial"/>
        <family val="2"/>
      </rPr>
      <t>8</t>
    </r>
  </si>
  <si>
    <r>
      <t>200</t>
    </r>
    <r>
      <rPr>
        <b/>
        <sz val="9"/>
        <rFont val="Arial"/>
        <family val="2"/>
      </rPr>
      <t>8</t>
    </r>
    <r>
      <rPr>
        <b/>
        <sz val="9"/>
        <rFont val="Arial"/>
        <family val="2"/>
      </rPr>
      <t>-200</t>
    </r>
    <r>
      <rPr>
        <b/>
        <sz val="9"/>
        <rFont val="Arial"/>
        <family val="2"/>
      </rPr>
      <t>9</t>
    </r>
  </si>
  <si>
    <r>
      <t>200</t>
    </r>
    <r>
      <rPr>
        <b/>
        <sz val="9"/>
        <rFont val="Arial"/>
        <family val="2"/>
      </rPr>
      <t>9</t>
    </r>
    <r>
      <rPr>
        <b/>
        <sz val="9"/>
        <rFont val="Arial"/>
        <family val="2"/>
      </rPr>
      <t>-20</t>
    </r>
    <r>
      <rPr>
        <b/>
        <sz val="9"/>
        <rFont val="Arial"/>
        <family val="2"/>
      </rPr>
      <t>10</t>
    </r>
  </si>
  <si>
    <r>
      <t>2010</t>
    </r>
    <r>
      <rPr>
        <b/>
        <sz val="9"/>
        <rFont val="Arial"/>
        <family val="2"/>
      </rPr>
      <t>-20</t>
    </r>
    <r>
      <rPr>
        <b/>
        <sz val="9"/>
        <rFont val="Arial"/>
        <family val="2"/>
      </rPr>
      <t>11</t>
    </r>
  </si>
  <si>
    <t>2011-2012</t>
  </si>
  <si>
    <t>&gt;3,000 (102)</t>
  </si>
  <si>
    <t>2,001-3,000 (127)</t>
  </si>
  <si>
    <t>1,000-2,000 (241)</t>
  </si>
  <si>
    <t>&lt;1,000 (123)</t>
  </si>
  <si>
    <t>DEBT TO EXPENDABLE EQUITY RATIO: 
BY CARNEGIE CLASSIFICATION</t>
  </si>
  <si>
    <r>
      <t>NATIONAL: BY CARNEGIE CLASSIFICATION (n=593).</t>
    </r>
    <r>
      <rPr>
        <sz val="11"/>
        <rFont val="Arial"/>
        <family val="2"/>
      </rPr>
      <t xml:space="preserve"> This chart displays the median values of the ratio by year for each of the five basic Carnegie baccalaureate (BA) and master's (MA) level classifications and the national median. </t>
    </r>
  </si>
  <si>
    <t>MA-Larger (137)</t>
  </si>
  <si>
    <t>MA-Medium (100)</t>
  </si>
  <si>
    <t>MA-Smaller (58)</t>
  </si>
  <si>
    <t>BA-Arts &amp; Sci (170)</t>
  </si>
  <si>
    <t>BA-Diverse (128)</t>
  </si>
  <si>
    <t>CHANGE IN NET ASSETS RATIO (%): BY REGION</t>
  </si>
  <si>
    <r>
      <t>DEFINITION</t>
    </r>
    <r>
      <rPr>
        <sz val="12"/>
        <rFont val="Arial"/>
        <family val="2"/>
      </rPr>
      <t>:</t>
    </r>
    <r>
      <rPr>
        <b/>
        <sz val="10"/>
        <rFont val="Arial"/>
        <family val="2"/>
      </rPr>
      <t xml:space="preserve"> </t>
    </r>
    <r>
      <rPr>
        <sz val="11"/>
        <rFont val="Arial"/>
        <family val="2"/>
      </rPr>
      <t xml:space="preserve">Indicates whether the institution's total assets, restricted and unrestricted, are increasing or decreasing. A ratio that is 3 to 4 percent above inflation is considered the baseline for financial strength. For purposes of comparison, a threshold of 3.5 percent above inflation is used on the charts below. </t>
    </r>
  </si>
  <si>
    <r>
      <t>NATIONAL: BY REGION (n=688).</t>
    </r>
    <r>
      <rPr>
        <sz val="11"/>
        <rFont val="Arial"/>
        <family val="2"/>
      </rPr>
      <t xml:space="preserve"> This chart displays the median values of the ratio by year for each geographic region, as well as the national median. </t>
    </r>
  </si>
  <si>
    <t>Mid East (130)</t>
  </si>
  <si>
    <t>Southeast (175)</t>
  </si>
  <si>
    <t>CHANGE IN NET ASSETS RATIO (%): BY FINANCIAL RESOURCES AND BY SIZE</t>
  </si>
  <si>
    <r>
      <t>NATIONAL: BY FINANCIAL RESOURCES (n=681).</t>
    </r>
    <r>
      <rPr>
        <sz val="11"/>
        <rFont val="Arial"/>
        <family val="2"/>
      </rPr>
      <t xml:space="preserve"> This chart displays the median values of the ratio by year for each Financial Resources Quartile as defined in CIC's Key Indicators Tool (KIT), as well as the national median. </t>
    </r>
  </si>
  <si>
    <r>
      <t>NATIONAL: BY ENROLLMENT SIZE (n=688).</t>
    </r>
    <r>
      <rPr>
        <sz val="11"/>
        <rFont val="Arial"/>
        <family val="2"/>
      </rPr>
      <t xml:space="preserve"> This chart displays the median values of the ratio by year for four size groupings based on full-time equivalent (FTE) enrollment, as well as the national median.</t>
    </r>
  </si>
  <si>
    <t>&gt;3,000 (113)</t>
  </si>
  <si>
    <t>2,001-3,000 (138)</t>
  </si>
  <si>
    <t>&lt;1,000 (163)</t>
  </si>
  <si>
    <t>CHANGE IN NET ASSETS RATIO (%): BY CARNEGIE CLASSIFICATION</t>
  </si>
  <si>
    <r>
      <t>DEFINITION</t>
    </r>
    <r>
      <rPr>
        <sz val="12"/>
        <rFont val="Arial"/>
        <family val="2"/>
      </rPr>
      <t>:</t>
    </r>
    <r>
      <rPr>
        <b/>
        <sz val="10"/>
        <rFont val="Arial"/>
        <family val="2"/>
      </rPr>
      <t xml:space="preserve"> </t>
    </r>
    <r>
      <rPr>
        <sz val="11"/>
        <rFont val="Arial"/>
        <family val="2"/>
      </rPr>
      <t xml:space="preserve">Indicates whether the institution's total assets, restricted and unrestricted, are increasing or decreasing. A ratio that is 3 to 4 percent above inflation is considered the baseline for financial strength. For purposes of comparison, a threshold of 3.5 percent above inflation is used on the chart below. </t>
    </r>
  </si>
  <si>
    <r>
      <t>NATIONAL: BY CARNEGIE CLASSIFICATION (n=688).</t>
    </r>
    <r>
      <rPr>
        <sz val="11"/>
        <rFont val="Arial"/>
        <family val="2"/>
      </rPr>
      <t xml:space="preserve"> This chart displays the median values of the ratio by year for each of the five basic Carnegie baccalaureate (BA) and master's (MA) level classifications and the national median. </t>
    </r>
  </si>
  <si>
    <t>MA-Larger (153)</t>
  </si>
  <si>
    <t>BA-Arts &amp; Sci (200)</t>
  </si>
  <si>
    <t>OPERATING MARGIN RATIO (%): BY REGION</t>
  </si>
  <si>
    <r>
      <t>DEFINITION</t>
    </r>
    <r>
      <rPr>
        <sz val="12"/>
        <rFont val="Arial"/>
        <family val="2"/>
      </rPr>
      <t>:</t>
    </r>
    <r>
      <rPr>
        <b/>
        <sz val="12"/>
        <rFont val="Arial"/>
        <family val="2"/>
      </rPr>
      <t xml:space="preserve"> </t>
    </r>
    <r>
      <rPr>
        <sz val="11"/>
        <rFont val="Arial"/>
        <family val="2"/>
      </rPr>
      <t>Indicates whether institutional operations resulted in a surplus or a deficit for the year. The baseline for financial strength is 4 percent.</t>
    </r>
  </si>
  <si>
    <r>
      <t>NATIONAL: BY REGION (n=687).</t>
    </r>
    <r>
      <rPr>
        <sz val="11"/>
        <rFont val="Arial"/>
        <family val="2"/>
      </rPr>
      <t xml:space="preserve"> This chart displays the median values of the ratio by year for each geographic region, as well as the national median. </t>
    </r>
  </si>
  <si>
    <t>Southeast (174)</t>
  </si>
  <si>
    <t>OPERATING MARGIN RATIO (%): BY FINANCIAL RESOURCES AND BY SIZE</t>
  </si>
  <si>
    <r>
      <t>NATIONAL: BY FINANCIAL RESOURCES (n=680).</t>
    </r>
    <r>
      <rPr>
        <sz val="11"/>
        <rFont val="Arial"/>
        <family val="2"/>
      </rPr>
      <t xml:space="preserve"> This chart displays the median values of the ratio by year for each Financial Resources Quartile as defined in CIC's Key Indicators Tool (KIT), as well as the national median. </t>
    </r>
  </si>
  <si>
    <r>
      <t>NATIONAL: BY ENROLLMENT SIZE (n=687).</t>
    </r>
    <r>
      <rPr>
        <sz val="11"/>
        <rFont val="Arial"/>
        <family val="2"/>
      </rPr>
      <t xml:space="preserve"> This chart displays the median values of the ratio by year for four size groupings based on full-time equivalent (FTE) enrollment, as well as the national median.</t>
    </r>
  </si>
  <si>
    <t>OPERATING MARGIN RATIO (%): BY CARNEGIE CLASSIFICATION</t>
  </si>
  <si>
    <t>2012-2013</t>
  </si>
  <si>
    <r>
      <t>NATIONAL: BY CARNEGIE CLASSIFICATION (n=687).</t>
    </r>
    <r>
      <rPr>
        <sz val="11"/>
        <rFont val="Arial"/>
        <family val="2"/>
      </rPr>
      <t xml:space="preserve"> This chart displays the median values of the ratio by year for each of the five basic Carnegie baccalaureate (BA) and master's (MA) level classifications and the national median. </t>
    </r>
  </si>
  <si>
    <t>BA-Arts &amp; Sci (199)</t>
  </si>
  <si>
    <t>FIT SCORE: STANDARD MEASURES</t>
  </si>
  <si>
    <t>Weight in FIT Score</t>
  </si>
  <si>
    <t>Change in Net Assets Ratio</t>
  </si>
  <si>
    <t>Operating Margin Ratio</t>
  </si>
  <si>
    <t>FIT Score</t>
  </si>
  <si>
    <t xml:space="preserve">Note: Standard measures allow direct comparisons among the four ratios. These measures have a ceiling of 10 and a floor of -4. The operating reserve and debt to expendable equity ratios are weighted the most heavily, followed by the change in net assets ratio, and the operating margin ratio.  </t>
  </si>
  <si>
    <t>Notes</t>
  </si>
  <si>
    <r>
      <t>DEFINITION</t>
    </r>
    <r>
      <rPr>
        <sz val="12"/>
        <rFont val="Arial"/>
        <family val="2"/>
      </rPr>
      <t>:</t>
    </r>
    <r>
      <rPr>
        <sz val="11"/>
        <rFont val="Arial"/>
        <family val="2"/>
      </rPr>
      <t xml:space="preserve"> The FIT Score is a measure of the institution's overall financial strength based on the sufficiency and flexibility of resources, the management of debt, the performance of assets, and the results of operations. A score of 3.0 is considered the baseline for financial health.  </t>
    </r>
  </si>
  <si>
    <t>FIT SCORE: NATIONAL PERCENTILES</t>
  </si>
  <si>
    <r>
      <t>DEFINITION</t>
    </r>
    <r>
      <rPr>
        <sz val="12"/>
        <rFont val="Arial"/>
        <family val="2"/>
      </rPr>
      <t>:</t>
    </r>
    <r>
      <rPr>
        <b/>
        <sz val="12"/>
        <rFont val="Arial"/>
        <family val="2"/>
      </rPr>
      <t xml:space="preserve"> </t>
    </r>
    <r>
      <rPr>
        <sz val="11"/>
        <rFont val="Arial"/>
        <family val="2"/>
      </rPr>
      <t xml:space="preserve">The FIT Score is a measure of the institution's overall financial strength based on the sufficiency and flexibility of resources, the management of debt, the performance of assets, and the results of operations. A score of 3.0 is considered the baseline for financial strength.  </t>
    </r>
  </si>
  <si>
    <r>
      <t>NATIONAL (n=685).</t>
    </r>
    <r>
      <rPr>
        <sz val="11"/>
        <rFont val="Arial"/>
        <family val="2"/>
      </rPr>
      <t xml:space="preserve"> In addition to the national median, or 50th percentile, this chart shows the 25th and 75th percentiles.
</t>
    </r>
  </si>
  <si>
    <t>National (50th Percentile)</t>
  </si>
  <si>
    <t>PERFORMANCE STRATEGIES</t>
  </si>
  <si>
    <t>Range</t>
  </si>
  <si>
    <t>Strategy</t>
  </si>
  <si>
    <t>8 to 10</t>
  </si>
  <si>
    <t>Commit additional resources to advance mission</t>
  </si>
  <si>
    <t>6 to 7</t>
  </si>
  <si>
    <t>Encourage innovation to achieve mission</t>
  </si>
  <si>
    <t>4 to 5</t>
  </si>
  <si>
    <t>Implement initiatives to promote sustainability</t>
  </si>
  <si>
    <t>2 to 3</t>
  </si>
  <si>
    <t>Perform a thorough review of institutional effectiveness</t>
  </si>
  <si>
    <t>-1 to 1</t>
  </si>
  <si>
    <t>Implement significant institutional changes to achieve mission</t>
  </si>
  <si>
    <t>-4 to -2</t>
  </si>
  <si>
    <t>Assess Department of Education compliance and institutional long-term viability</t>
  </si>
  <si>
    <t>FIT SCORE: BY REGION</t>
  </si>
  <si>
    <r>
      <t>NATIONAL: BY REGION (n=685).</t>
    </r>
    <r>
      <rPr>
        <sz val="11"/>
        <rFont val="Arial"/>
        <family val="2"/>
      </rPr>
      <t xml:space="preserve"> This chart displays the median values of the FIT Score by year for each geographic region, as well as the national median. </t>
    </r>
  </si>
  <si>
    <t>FIT SCORE: BY FINANCIAL RESOURCES</t>
  </si>
  <si>
    <t>FINANCIAL RESOURCES</t>
  </si>
  <si>
    <t>NATIONAL</t>
  </si>
  <si>
    <t>REGIONAL</t>
  </si>
  <si>
    <r>
      <t>NATIONAL: BY FINANCIAL RESOURCES (n=678).</t>
    </r>
    <r>
      <rPr>
        <sz val="11"/>
        <rFont val="Arial"/>
        <family val="2"/>
      </rPr>
      <t xml:space="preserve"> This chart displays the median values of the FIT Score by year for each national Financial Resources Quartile as defined in CIC's Key Indicators Tool (KIT), as well as the national median. </t>
    </r>
  </si>
  <si>
    <r>
      <t>WEST REGION: BY FINANCIAL RESOURCES (n=77).</t>
    </r>
    <r>
      <rPr>
        <sz val="11"/>
        <rFont val="Arial"/>
        <family val="2"/>
      </rPr>
      <t xml:space="preserve"> This chart displays the median values of the FIT Score by year for each regional Financial Resources Quartile as defined in CIC's Key Indicators Tool (KIT), as well as the national median. </t>
    </r>
  </si>
  <si>
    <t>FIT SCORE: BY ENROLLMENT SIZE</t>
  </si>
  <si>
    <r>
      <t>DEFINITION</t>
    </r>
    <r>
      <rPr>
        <sz val="12"/>
        <rFont val="Arial"/>
        <family val="2"/>
      </rPr>
      <t>:</t>
    </r>
    <r>
      <rPr>
        <b/>
        <sz val="12"/>
        <rFont val="Arial"/>
        <family val="2"/>
      </rPr>
      <t xml:space="preserve"> </t>
    </r>
    <r>
      <rPr>
        <sz val="11"/>
        <rFont val="Arial"/>
        <family val="2"/>
      </rPr>
      <t>The FIT Score is a measure of the institution's overall financial strength based on the sufficiency and flexibility of resources, the management of debt, the performance of assets, and the results of operations. A score of 3.0 is considered the baseline for finacial strength</t>
    </r>
    <r>
      <rPr>
        <b/>
        <sz val="12"/>
        <rFont val="Arial"/>
        <family val="2"/>
      </rPr>
      <t xml:space="preserve">.  </t>
    </r>
  </si>
  <si>
    <r>
      <t>NATIONAL: BY ENROLLMENT SIZE (n=685).</t>
    </r>
    <r>
      <rPr>
        <sz val="11"/>
        <rFont val="Arial"/>
        <family val="2"/>
      </rPr>
      <t xml:space="preserve"> This chart displays the median values of the FIT Score by year for four size groupings based on full-time equivalent (FTE) enrollment, as well as the national median.</t>
    </r>
  </si>
  <si>
    <r>
      <t>WEST REGION: BY ENROLLMENT SIZE (n=79).</t>
    </r>
    <r>
      <rPr>
        <sz val="11"/>
        <rFont val="Arial"/>
        <family val="2"/>
      </rPr>
      <t xml:space="preserve"> This chart displays the median values of the FIT Score by year for four size groupings based on full-time equivalent (FTE) enrollment, as well as the national median.</t>
    </r>
  </si>
  <si>
    <t>&gt;3,000 (9)</t>
  </si>
  <si>
    <t>2,001-3,000 (14)</t>
  </si>
  <si>
    <t>1,000-2,000 (28)</t>
  </si>
  <si>
    <t>&lt;1,000 (28)</t>
  </si>
  <si>
    <t>FIT SCORE: BY CARNEGIE CLASSIFICATION</t>
  </si>
  <si>
    <r>
      <t>DEFINITION</t>
    </r>
    <r>
      <rPr>
        <sz val="12"/>
        <rFont val="Arial"/>
        <family val="2"/>
      </rPr>
      <t>:</t>
    </r>
    <r>
      <rPr>
        <b/>
        <sz val="12"/>
        <rFont val="Arial"/>
        <family val="2"/>
      </rPr>
      <t xml:space="preserve"> </t>
    </r>
    <r>
      <rPr>
        <sz val="11"/>
        <rFont val="Arial"/>
        <family val="2"/>
      </rPr>
      <t>The FIT Score is a measure of the institution's overall financial strength based on the sufficiency and flexibility of resources, the management of debt, the performance of assets, and the results of operations. A score of 3.0 is considered the baseline for financial health</t>
    </r>
    <r>
      <rPr>
        <b/>
        <sz val="12"/>
        <rFont val="Arial"/>
        <family val="2"/>
      </rPr>
      <t xml:space="preserve">.  </t>
    </r>
  </si>
  <si>
    <r>
      <t>NATIONAL: BY CARNEGIE CLASSIFICATION (n=685).</t>
    </r>
    <r>
      <rPr>
        <sz val="11"/>
        <rFont val="Arial"/>
        <family val="2"/>
      </rPr>
      <t xml:space="preserve"> This chart displays the median values of the FIT Score by year for each of the five basic Carnegie baccalaureate (BA) and master's (MA) level classifications and the national median. </t>
    </r>
  </si>
  <si>
    <r>
      <t>WEST REGION: BY CARNEGIE CLASSIFICATION (n=79).</t>
    </r>
    <r>
      <rPr>
        <sz val="11"/>
        <rFont val="Arial"/>
        <family val="2"/>
      </rPr>
      <t xml:space="preserve"> This chart displays the median values of the FIT Score by year for each of the five basic Carnegie baccalaureate (BA) and master's (MA) level classifications and the national median. </t>
    </r>
  </si>
  <si>
    <t>MA-Larger (19)</t>
  </si>
  <si>
    <t>MA-Medium (14)</t>
  </si>
  <si>
    <t>MA-Smaller (7)</t>
  </si>
  <si>
    <t>BA-Arts &amp; Sci (6)</t>
  </si>
  <si>
    <t>BA-Diverse (33)</t>
  </si>
  <si>
    <t>INSTITUTIONAL DATA AND CALCULATIONS BY YEAR*</t>
  </si>
  <si>
    <t>COLOR KEY</t>
  </si>
  <si>
    <t>CALCULATED FIELD</t>
  </si>
  <si>
    <t>DATA ENTRY FIELD</t>
  </si>
  <si>
    <t>2019-2020</t>
  </si>
  <si>
    <t>2020-2021</t>
  </si>
  <si>
    <t>2021-2022</t>
  </si>
  <si>
    <t>SCENARIO</t>
  </si>
  <si>
    <t>OPERATING RESERVE RATIO</t>
  </si>
  <si>
    <t>+ Total unrestricted net assets EOY</t>
  </si>
  <si>
    <t>+ Temporarily restricted net assets EOY</t>
  </si>
  <si>
    <t>-- Property, Plant, and Equipment, net of accumulated depreciation EOY</t>
  </si>
  <si>
    <t>Debt related to Property, Plant, and Equipment (EOY)</t>
  </si>
  <si>
    <t>Total expenses</t>
  </si>
  <si>
    <t>ratio</t>
  </si>
  <si>
    <t>standard measure</t>
  </si>
  <si>
    <t>weighted value</t>
  </si>
  <si>
    <t>DEBT TO EXPENDABLE EQUITY RATIO</t>
  </si>
  <si>
    <t>+ Debt related to Property, Plant, and Equipment (EOY)</t>
  </si>
  <si>
    <t>CHANGE IN NET ASSETS RATIO (%)</t>
  </si>
  <si>
    <t>Total change in net assets</t>
  </si>
  <si>
    <t>Net assets, beginning of the year</t>
  </si>
  <si>
    <t>OPERATING MARGIN RATIO (%): Using Change in Unrestricted Net Assets</t>
  </si>
  <si>
    <t>Change in total unrestricted net assets</t>
  </si>
  <si>
    <t>Total unrestricted revenue = Total revenue - ((change in permanently restricted net assets) + (change in temporarily restricted net assets))</t>
  </si>
  <si>
    <t>*See APPENDIX for additional detail on FIT Score data source detail and calculations. Beginning with the 2020 FIT Report, all data items are taken from IPEDS.</t>
  </si>
  <si>
    <t>Adjustments to Expendable Net Assets Worksheet* (Please see instructions below.)</t>
  </si>
  <si>
    <t>*Note - These adjustments will change the institution's ratios and FIT score throughout the report; they will not, however, overwrite dollar amounts on the DATA tab.</t>
  </si>
  <si>
    <t>Data Items</t>
  </si>
  <si>
    <t>Temporarily Restricted Net Assets for Plant Purposes</t>
  </si>
  <si>
    <t>Contributions made for a capital project, such as a new facility.</t>
  </si>
  <si>
    <t>Property, Plant, and Equipment Assets that are Permanently Restricted</t>
  </si>
  <si>
    <t>PP&amp;E that is permanently restricted by the donor, such as works of art or gifts of land that must be maintained in perpetuity.</t>
  </si>
  <si>
    <t>Unexpended Debt Proceeds from Borrowing Related to Plant</t>
  </si>
  <si>
    <t>Funds borrowed that have not yet been used for plant related expenditures.</t>
  </si>
  <si>
    <t>Assets Restricted for Plant Additions (Construction Funds held by Trustees)</t>
  </si>
  <si>
    <t>Unrestricted net assets that have been designated by the board for plant expenditures.</t>
  </si>
  <si>
    <t>Plant Funds Payables</t>
  </si>
  <si>
    <t>Obligations payable on behalf of the plant fund.</t>
  </si>
  <si>
    <t>Asset Retirement Obligations</t>
  </si>
  <si>
    <t>A legal obligation associated with the retirement of a long-lived asset in which the settlement may be conditional on a future event.</t>
  </si>
  <si>
    <t>Net Impact on Expendable Net Assets</t>
  </si>
  <si>
    <t>Instructions</t>
  </si>
  <si>
    <t>Expendable Net Assets represent the amount an institution could expend, legally and practically, if it had to in an emergency. Though not entirely liquid, these funds are not subject to donor restrictions nor are they tied to the value of land, building, and equipment. Both the Operating Margin and the Debt to Expendable Equity Ratios use Expendable Net Assets as the numerator, making the correct calculation of Expendable Net Assets very important for determining your institution's FIT Score. 
Each of the six items above either increases or decreases Expendable Net Assets for an institution. Often the impact is immaterial, but there are times when significant amounts are involved. Please consider whether any of these conditions apply to your institution, and if so enter the appropriate amount in the cells to the right for the corresponding year. Always enter a positive number and the spreadsheet will calculate the respective change in Expendable Net Assets, either positively or negatively. The total net impact of these adjustments to Expendable Net Assets will be displayed in the summary row. 
The Net Impact on Expendable Net Assets then flows to the ratios and FIT score in the DATA tab. (Note that the dollar amounts on the DATA tab do not change. These will still reflect the information saved for your institution.) In addition, the corresponding ratios and scores throughout the workbook are updated. All your institution's ratios and FIT Scores will be presented in this report based upon the adjustments you make here.</t>
  </si>
  <si>
    <t>FIT SCORE: STANDARD MEASURES AND PROJECTION TOOL</t>
  </si>
  <si>
    <t>The operating reserve and debt to expendable equity ratios are weighted more heavily; then the change in net assets ratio, followed by the operating margin ratio. Standard measures have a ceiling of 10 and a floor of -4. These measures allow direct comparisons among the four ratios. Data for years 2019-2020, 2020-2021, 2021-2022 and SCENARIO are displayed in the table above and on the chart below once data have been entered on the DATA worksheet (the previous tab).</t>
  </si>
  <si>
    <r>
      <t>DEFINITION</t>
    </r>
    <r>
      <rPr>
        <sz val="11"/>
        <rFont val="Arial"/>
        <family val="2"/>
      </rPr>
      <t xml:space="preserve">: The FIT Score is a measure of the overall financial strength of the institution based on the sufficiency and flexibility of resources, the management of debt, the performance of assets, and the results of operations. A score of 3.0 is considered the baseline for financial health.  </t>
    </r>
  </si>
  <si>
    <t>DATA SOURCES AND CALCULATIONS FOR THE RATIOS AND FIT SCORE</t>
  </si>
  <si>
    <t>All data elements come from IPEDS Finance: Private not-for-profit institutions: Assets and liabilities</t>
  </si>
  <si>
    <t>BOY = beginning of year; EOY = end of year</t>
  </si>
  <si>
    <t>DATA ELEMENTS</t>
  </si>
  <si>
    <t>SOURCE</t>
  </si>
  <si>
    <t>Total unrestricted net assets (EOY)</t>
  </si>
  <si>
    <t>Total unrestricted net assets</t>
  </si>
  <si>
    <t>Temporarily restricted net assets (EOY)</t>
  </si>
  <si>
    <t>Temporarily restricted net assets</t>
  </si>
  <si>
    <t>Property, Plant, and Equipment (EOY)</t>
  </si>
  <si>
    <t>Property, Plant, and Equipment, net of accumulated depreciation</t>
  </si>
  <si>
    <t>Debt related to Property, Plant, and Equipment</t>
  </si>
  <si>
    <t>Total Expenses</t>
  </si>
  <si>
    <t>RATIO CALCULATION</t>
  </si>
  <si>
    <t>Operating Reserve Ratio = (Total unrestricted net assets EOY + Temporarily restricted net assets EOY - Property, Plant, and Equipment + (Debt related to Property, Plant, and Equipment EOY)) / Total Expenses</t>
  </si>
  <si>
    <t>STANDARD MEASURE CALCULATION</t>
  </si>
  <si>
    <t>Operating Reserve Ratio / .133</t>
  </si>
  <si>
    <t>Debt to Expendable Equity Ratio = (Unrestricted Assets EOY + Temporarily Restricted Assets EOY - Land, Building, and Equipment + (Tax Exempt Bonds + Mortgage)) / (Tax Exempt Bonds + Mortgage)</t>
  </si>
  <si>
    <t>Debt to Expendable Equity Ratio / .417</t>
  </si>
  <si>
    <t>Net Assets, beginning of year</t>
  </si>
  <si>
    <t>Net assets, beginning of year</t>
  </si>
  <si>
    <t>Change in Net Assets Ratio = Total change in net assets / Net assets, beginning of year</t>
  </si>
  <si>
    <t>Change in Net Assets Ratio / .02</t>
  </si>
  <si>
    <t>OPERATING MARGIN RATIO (%)</t>
  </si>
  <si>
    <t>Change in unrestricted net assets:</t>
  </si>
  <si>
    <t xml:space="preserve">     Total unrestricted net assets EOY</t>
  </si>
  <si>
    <t xml:space="preserve">     Total unrestricted net assets BOY</t>
  </si>
  <si>
    <t>IPEDS provides only end of year total unrestricted net assets. The end of the previous fiscal year is used as beginning of year in the FIT analysis.</t>
  </si>
  <si>
    <t>Change in permanently restricted net assets:</t>
  </si>
  <si>
    <t xml:space="preserve">     Permanently restricted net assets EOY</t>
  </si>
  <si>
    <t>Permanently restricted net assets included in total restricted net assets</t>
  </si>
  <si>
    <t xml:space="preserve">     Permanently restricted net assets BOY</t>
  </si>
  <si>
    <t>IPEDS provides only end of year permanently restricted net assets. The end of the previous fiscal year is used as beginning of year in the FIT analysis.</t>
  </si>
  <si>
    <t>Change in temporarily restricted net assets:</t>
  </si>
  <si>
    <t xml:space="preserve">     Temporarily restricted net assets EOY</t>
  </si>
  <si>
    <t xml:space="preserve">     Temporarily restricted net assets BOY</t>
  </si>
  <si>
    <t>IPEDS provides only end of year temporarily restricted net assets. The end of the previous fiscal year is used as beginning of year in the FIT analysis.</t>
  </si>
  <si>
    <t>Total Revenue</t>
  </si>
  <si>
    <t>Total revenues and investment return</t>
  </si>
  <si>
    <t>Operating Margin Ratio = (Total unrestricted net assets EOY - Total unrestricted net assets BOY) / (Total Revenues - ((Permanently restricted net assets EOY - Permanently restricted net assets BOY) + (Temporarily restricted net assets EOY - Temporarily restricted net assets BOY)))</t>
  </si>
  <si>
    <t>Operating Margin Ratio / .013</t>
  </si>
  <si>
    <t>CALCULATION WITH DEBT</t>
  </si>
  <si>
    <t xml:space="preserve">FIT Score = (Operating Reserve Ratio standard measure x .35) + Debt to Expendable Equity Ratio standard measure x .35) + (Change in Net Assets Ratio standard measure x .20) + (Operating Margin Ratio standard measure x .10)  </t>
  </si>
  <si>
    <t>CALCULATION WITHOUT DEBT</t>
  </si>
  <si>
    <t>FIT Score = (Operating Reserve Ratio standard measure x .55) + (Change in Net Assets Ratio standard measure x .30) + (Operating Margin Ratio standard measure x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</si>
</sst>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_);_(* \(#,##0.0\);_(* &quot;-&quot;??_);_(@_)"/>
    <numFmt numFmtId="165" formatCode="0.0"/>
    <numFmt numFmtId="166" formatCode="_(&quot;$&quot;* #,##0_);_(&quot;$&quot;* \(#,##0\);_(&quot;$&quot;* &quot;-&quot;??_);_(@_)"/>
    <numFmt numFmtId="167" formatCode="&quot;$&quot;#,##0"/>
    <numFmt numFmtId="168" formatCode="0.0%"/>
    <numFmt numFmtId="169" formatCode="#,##0.0"/>
    <numFmt numFmtId="170" formatCode="mmmm\ yyyy"/>
    <numFmt numFmtId="171" formatCode="_(* #,##0_);_(* \(#,##0\);_(* &quot;-&quot;??_);_(@_)"/>
  </numFmts>
  <fonts count="95" x14ac:knownFonts="1">
    <font>
      <sz val="10"/>
      <name val="Arial"/>
    </font>
    <font>
      <sz val="11"/>
      <color theme="1"/>
      <name val="Calibri"/>
      <family val="2"/>
      <scheme val="minor"/>
    </font>
    <font>
      <sz val="11"/>
      <color theme="1"/>
      <name val="Calibri"/>
      <family val="2"/>
      <scheme val="minor"/>
    </font>
    <font>
      <sz val="10"/>
      <name val="Arial"/>
      <family val="2"/>
    </font>
    <font>
      <sz val="10"/>
      <color indexed="9"/>
      <name val="Arial"/>
      <family val="2"/>
    </font>
    <font>
      <b/>
      <sz val="10"/>
      <name val="Arial"/>
      <family val="2"/>
    </font>
    <font>
      <sz val="9"/>
      <name val="Arial"/>
      <family val="2"/>
    </font>
    <font>
      <i/>
      <sz val="10"/>
      <name val="Arial"/>
      <family val="2"/>
    </font>
    <font>
      <sz val="8"/>
      <name val="Arial"/>
      <family val="2"/>
    </font>
    <font>
      <u/>
      <sz val="10"/>
      <color indexed="12"/>
      <name val="Arial"/>
      <family val="2"/>
    </font>
    <font>
      <b/>
      <sz val="10"/>
      <color indexed="18"/>
      <name val="Arial"/>
      <family val="2"/>
    </font>
    <font>
      <b/>
      <i/>
      <sz val="10"/>
      <color indexed="18"/>
      <name val="Arial"/>
      <family val="2"/>
    </font>
    <font>
      <b/>
      <sz val="9"/>
      <name val="Arial"/>
      <family val="2"/>
    </font>
    <font>
      <b/>
      <sz val="12"/>
      <name val="Arial"/>
      <family val="2"/>
    </font>
    <font>
      <b/>
      <i/>
      <sz val="12"/>
      <color indexed="18"/>
      <name val="Arial"/>
      <family val="2"/>
    </font>
    <font>
      <sz val="14"/>
      <name val="Arial"/>
      <family val="2"/>
    </font>
    <font>
      <sz val="10"/>
      <color indexed="63"/>
      <name val="Arial"/>
      <family val="2"/>
    </font>
    <font>
      <b/>
      <sz val="9"/>
      <color indexed="9"/>
      <name val="Arial"/>
      <family val="2"/>
    </font>
    <font>
      <sz val="12"/>
      <name val="Arial"/>
      <family val="2"/>
    </font>
    <font>
      <sz val="12"/>
      <name val="Arial"/>
      <family val="2"/>
    </font>
    <font>
      <b/>
      <sz val="14"/>
      <name val="Arial"/>
      <family val="2"/>
    </font>
    <font>
      <b/>
      <sz val="12"/>
      <color indexed="12"/>
      <name val="Arial"/>
      <family val="2"/>
    </font>
    <font>
      <b/>
      <sz val="10"/>
      <color indexed="9"/>
      <name val="Arial"/>
      <family val="2"/>
    </font>
    <font>
      <b/>
      <i/>
      <sz val="14"/>
      <color indexed="62"/>
      <name val="Arial"/>
      <family val="2"/>
    </font>
    <font>
      <sz val="11"/>
      <name val="Arial"/>
      <family val="2"/>
    </font>
    <font>
      <b/>
      <sz val="10"/>
      <color indexed="12"/>
      <name val="Arial"/>
      <family val="2"/>
    </font>
    <font>
      <b/>
      <sz val="18"/>
      <color indexed="12"/>
      <name val="Arial"/>
      <family val="2"/>
    </font>
    <font>
      <b/>
      <sz val="9"/>
      <color indexed="12"/>
      <name val="Arial"/>
      <family val="2"/>
    </font>
    <font>
      <b/>
      <i/>
      <sz val="12"/>
      <color indexed="12"/>
      <name val="Arial"/>
      <family val="2"/>
    </font>
    <font>
      <b/>
      <sz val="8"/>
      <name val="Arial"/>
      <family val="2"/>
    </font>
    <font>
      <sz val="10"/>
      <color indexed="12"/>
      <name val="Arial"/>
      <family val="2"/>
    </font>
    <font>
      <b/>
      <i/>
      <sz val="14"/>
      <color indexed="12"/>
      <name val="Arial"/>
      <family val="2"/>
    </font>
    <font>
      <b/>
      <i/>
      <sz val="10"/>
      <color indexed="12"/>
      <name val="Arial"/>
      <family val="2"/>
    </font>
    <font>
      <sz val="11"/>
      <color indexed="18"/>
      <name val="Arial"/>
      <family val="2"/>
    </font>
    <font>
      <b/>
      <i/>
      <sz val="10"/>
      <name val="Arial"/>
      <family val="2"/>
    </font>
    <font>
      <sz val="18"/>
      <color indexed="12"/>
      <name val="Arial"/>
      <family val="2"/>
    </font>
    <font>
      <b/>
      <sz val="11"/>
      <name val="Arial"/>
      <family val="2"/>
    </font>
    <font>
      <b/>
      <sz val="8"/>
      <color indexed="9"/>
      <name val="Arial"/>
      <family val="2"/>
    </font>
    <font>
      <b/>
      <sz val="16"/>
      <color indexed="12"/>
      <name val="Arial"/>
      <family val="2"/>
    </font>
    <font>
      <b/>
      <sz val="12"/>
      <color indexed="8"/>
      <name val="Arial"/>
      <family val="2"/>
    </font>
    <font>
      <b/>
      <sz val="14"/>
      <color indexed="12"/>
      <name val="Arial"/>
      <family val="2"/>
    </font>
    <font>
      <sz val="9"/>
      <color indexed="10"/>
      <name val="Arial"/>
      <family val="2"/>
    </font>
    <font>
      <sz val="12"/>
      <color indexed="10"/>
      <name val="Arial"/>
      <family val="2"/>
    </font>
    <font>
      <sz val="9"/>
      <color indexed="12"/>
      <name val="Arial"/>
      <family val="2"/>
    </font>
    <font>
      <b/>
      <sz val="7"/>
      <name val="Arial"/>
      <family val="2"/>
    </font>
    <font>
      <b/>
      <sz val="7"/>
      <color indexed="10"/>
      <name val="Arial"/>
      <family val="2"/>
    </font>
    <font>
      <b/>
      <sz val="7"/>
      <color indexed="12"/>
      <name val="Arial"/>
      <family val="2"/>
    </font>
    <font>
      <b/>
      <i/>
      <sz val="16"/>
      <color indexed="12"/>
      <name val="Arial"/>
      <family val="2"/>
    </font>
    <font>
      <sz val="8"/>
      <name val="Arial"/>
      <family val="2"/>
    </font>
    <font>
      <sz val="10"/>
      <name val="Arial"/>
      <family val="2"/>
    </font>
    <font>
      <sz val="10"/>
      <color theme="0"/>
      <name val="Arial"/>
      <family val="2"/>
    </font>
    <font>
      <b/>
      <sz val="9"/>
      <color rgb="FFFF0000"/>
      <name val="Arial"/>
      <family val="2"/>
    </font>
    <font>
      <b/>
      <sz val="8"/>
      <color rgb="FF000000"/>
      <name val="Arial"/>
      <family val="2"/>
    </font>
    <font>
      <b/>
      <sz val="9"/>
      <color theme="0"/>
      <name val="Arial"/>
      <family val="2"/>
    </font>
    <font>
      <sz val="12"/>
      <color indexed="8"/>
      <name val="Arial"/>
      <family val="2"/>
    </font>
    <font>
      <sz val="10"/>
      <color rgb="FFFF0000"/>
      <name val="Arial"/>
      <family val="2"/>
    </font>
    <font>
      <b/>
      <sz val="10"/>
      <color theme="0"/>
      <name val="Arial"/>
      <family val="2"/>
    </font>
    <font>
      <u/>
      <sz val="12"/>
      <color rgb="FF0000FF"/>
      <name val="Arial"/>
      <family val="2"/>
    </font>
    <font>
      <sz val="12"/>
      <color rgb="FF0000FF"/>
      <name val="Arial"/>
      <family val="2"/>
    </font>
    <font>
      <u/>
      <sz val="12"/>
      <color indexed="12"/>
      <name val="Arial"/>
      <family val="2"/>
    </font>
    <font>
      <sz val="10"/>
      <color theme="1"/>
      <name val="Arial"/>
      <family val="2"/>
    </font>
    <font>
      <sz val="48"/>
      <color indexed="12"/>
      <name val="Times New Roman"/>
      <family val="1"/>
    </font>
    <font>
      <sz val="48"/>
      <name val="Arial"/>
      <family val="2"/>
    </font>
    <font>
      <sz val="48"/>
      <color indexed="63"/>
      <name val="Times New Roman"/>
      <family val="1"/>
    </font>
    <font>
      <b/>
      <i/>
      <sz val="16"/>
      <name val="Arial"/>
      <family val="2"/>
    </font>
    <font>
      <b/>
      <i/>
      <sz val="12"/>
      <name val="Arial"/>
      <family val="2"/>
    </font>
    <font>
      <sz val="12"/>
      <color indexed="23"/>
      <name val="Arial"/>
      <family val="2"/>
    </font>
    <font>
      <b/>
      <i/>
      <sz val="20"/>
      <color indexed="12"/>
      <name val="Arial"/>
      <family val="2"/>
    </font>
    <font>
      <b/>
      <i/>
      <sz val="22"/>
      <color indexed="12"/>
      <name val="Arial"/>
      <family val="2"/>
    </font>
    <font>
      <b/>
      <sz val="20"/>
      <color rgb="FF0000FF"/>
      <name val="Arial"/>
      <family val="2"/>
    </font>
    <font>
      <b/>
      <i/>
      <sz val="12"/>
      <color indexed="9"/>
      <name val="Arial"/>
      <family val="2"/>
    </font>
    <font>
      <sz val="10"/>
      <color indexed="23"/>
      <name val="Arial"/>
      <family val="2"/>
    </font>
    <font>
      <b/>
      <sz val="12"/>
      <color indexed="23"/>
      <name val="Arial"/>
      <family val="2"/>
    </font>
    <font>
      <b/>
      <sz val="10"/>
      <color indexed="23"/>
      <name val="Arial"/>
      <family val="2"/>
    </font>
    <font>
      <sz val="18"/>
      <name val="Arial"/>
      <family val="2"/>
    </font>
    <font>
      <sz val="10"/>
      <color rgb="FF0000CC"/>
      <name val="Arial"/>
      <family val="2"/>
    </font>
    <font>
      <sz val="10"/>
      <name val="Calibri"/>
      <family val="2"/>
    </font>
    <font>
      <b/>
      <sz val="10"/>
      <color rgb="FF0000CC"/>
      <name val="Arial"/>
      <family val="2"/>
    </font>
    <font>
      <i/>
      <sz val="12"/>
      <name val="Arial"/>
      <family val="2"/>
    </font>
    <font>
      <b/>
      <sz val="12"/>
      <color rgb="FF0000FF"/>
      <name val="Arial"/>
      <family val="2"/>
    </font>
    <font>
      <u/>
      <sz val="8"/>
      <color rgb="FF0000FF"/>
      <name val="Arial"/>
      <family val="2"/>
    </font>
    <font>
      <sz val="8"/>
      <color rgb="FF0000FF"/>
      <name val="Arial"/>
      <family val="2"/>
    </font>
    <font>
      <sz val="10"/>
      <color indexed="8"/>
      <name val="Arial"/>
      <family val="2"/>
    </font>
    <font>
      <sz val="10"/>
      <name val="Wingdings"/>
      <charset val="2"/>
    </font>
    <font>
      <sz val="10"/>
      <color indexed="8"/>
      <name val="Wingdings"/>
      <charset val="2"/>
    </font>
    <font>
      <i/>
      <sz val="10"/>
      <color indexed="12"/>
      <name val="Arial"/>
      <family val="2"/>
    </font>
    <font>
      <b/>
      <u/>
      <sz val="10"/>
      <color indexed="12"/>
      <name val="Arial"/>
      <family val="2"/>
    </font>
    <font>
      <sz val="11"/>
      <color theme="1"/>
      <name val="Arial"/>
      <family val="2"/>
    </font>
    <font>
      <b/>
      <sz val="12"/>
      <color theme="1"/>
      <name val="Arial"/>
      <family val="2"/>
    </font>
    <font>
      <b/>
      <sz val="11"/>
      <color rgb="FF000000"/>
      <name val="Arial"/>
      <family val="2"/>
    </font>
    <font>
      <u/>
      <sz val="8"/>
      <color indexed="12"/>
      <name val="Arial"/>
      <family val="2"/>
    </font>
    <font>
      <b/>
      <sz val="14"/>
      <color theme="1"/>
      <name val="Arial"/>
      <family val="2"/>
    </font>
    <font>
      <b/>
      <sz val="12"/>
      <color rgb="FF000000"/>
      <name val="Arial"/>
      <family val="2"/>
    </font>
    <font>
      <b/>
      <sz val="14"/>
      <color rgb="FF000000"/>
      <name val="Arial"/>
      <family val="2"/>
    </font>
    <font>
      <b/>
      <sz val="11"/>
      <color indexed="12"/>
      <name val="Arial"/>
      <family val="2"/>
    </font>
  </fonts>
  <fills count="11">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rgb="FFC0C0C0"/>
        <bgColor indexed="64"/>
      </patternFill>
    </fill>
    <fill>
      <patternFill patternType="solid">
        <fgColor rgb="FFCCFFFF"/>
        <bgColor indexed="64"/>
      </patternFill>
    </fill>
    <fill>
      <patternFill patternType="solid">
        <fgColor theme="0"/>
        <bgColor indexed="64"/>
      </patternFill>
    </fill>
    <fill>
      <patternFill patternType="solid">
        <fgColor theme="0" tint="-0.249977111117893"/>
        <bgColor indexed="64"/>
      </patternFill>
    </fill>
  </fills>
  <borders count="41">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1">
    <xf numFmtId="0" fontId="0" fillId="0" borderId="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9" fillId="0" borderId="0"/>
    <xf numFmtId="0" fontId="2" fillId="0" borderId="0"/>
    <xf numFmtId="44" fontId="2" fillId="0" borderId="0" applyFont="0" applyFill="0" applyBorder="0" applyAlignment="0" applyProtection="0"/>
    <xf numFmtId="0" fontId="3" fillId="0" borderId="0"/>
    <xf numFmtId="0" fontId="1" fillId="0" borderId="0"/>
  </cellStyleXfs>
  <cellXfs count="479">
    <xf numFmtId="0" fontId="0" fillId="0" borderId="0" xfId="0"/>
    <xf numFmtId="0" fontId="10" fillId="2" borderId="0" xfId="0" applyFont="1" applyFill="1" applyAlignment="1">
      <alignment horizontal="center"/>
    </xf>
    <xf numFmtId="0" fontId="11" fillId="0" borderId="0" xfId="0" applyFont="1"/>
    <xf numFmtId="0" fontId="6" fillId="0" borderId="0" xfId="0" applyFont="1"/>
    <xf numFmtId="0" fontId="6" fillId="0" borderId="0" xfId="0" applyFont="1" applyAlignment="1">
      <alignment horizontal="center"/>
    </xf>
    <xf numFmtId="0" fontId="5" fillId="0" borderId="0" xfId="0" applyFont="1" applyAlignment="1">
      <alignment horizontal="center"/>
    </xf>
    <xf numFmtId="9" fontId="7" fillId="0" borderId="1" xfId="0" applyNumberFormat="1" applyFont="1" applyBorder="1"/>
    <xf numFmtId="0" fontId="4" fillId="2" borderId="0" xfId="0" applyFont="1" applyFill="1"/>
    <xf numFmtId="0" fontId="12" fillId="0" borderId="0" xfId="0" applyFont="1"/>
    <xf numFmtId="0" fontId="6" fillId="0" borderId="0" xfId="0" applyFont="1" applyAlignment="1">
      <alignment horizontal="right"/>
    </xf>
    <xf numFmtId="43" fontId="12" fillId="0" borderId="0" xfId="0" applyNumberFormat="1" applyFont="1" applyAlignment="1">
      <alignment horizontal="center"/>
    </xf>
    <xf numFmtId="0" fontId="0" fillId="0" borderId="2" xfId="0" applyBorder="1"/>
    <xf numFmtId="0" fontId="0" fillId="0" borderId="3" xfId="0" applyBorder="1"/>
    <xf numFmtId="0" fontId="0" fillId="0" borderId="4" xfId="0" applyBorder="1"/>
    <xf numFmtId="0" fontId="13" fillId="0" borderId="0" xfId="0" applyFont="1"/>
    <xf numFmtId="0" fontId="14" fillId="0" borderId="0" xfId="0" applyFont="1"/>
    <xf numFmtId="0" fontId="0" fillId="0" borderId="5" xfId="0" applyBorder="1"/>
    <xf numFmtId="49" fontId="8" fillId="0" borderId="0" xfId="0" applyNumberFormat="1" applyFont="1" applyAlignment="1">
      <alignment horizontal="left"/>
    </xf>
    <xf numFmtId="49" fontId="8" fillId="0" borderId="4" xfId="0" applyNumberFormat="1" applyFont="1" applyBorder="1" applyAlignment="1">
      <alignment horizontal="left"/>
    </xf>
    <xf numFmtId="0" fontId="8" fillId="0" borderId="0" xfId="0" applyFont="1"/>
    <xf numFmtId="0" fontId="8" fillId="0" borderId="4" xfId="0" applyFont="1" applyBorder="1"/>
    <xf numFmtId="0" fontId="16" fillId="0" borderId="0" xfId="0" applyFont="1"/>
    <xf numFmtId="166" fontId="6" fillId="0" borderId="0" xfId="2" applyNumberFormat="1" applyFont="1" applyFill="1" applyBorder="1"/>
    <xf numFmtId="0" fontId="3" fillId="0" borderId="0" xfId="0" applyFont="1"/>
    <xf numFmtId="164" fontId="17" fillId="2" borderId="6" xfId="0" applyNumberFormat="1" applyFont="1" applyFill="1" applyBorder="1" applyAlignment="1">
      <alignment horizontal="center"/>
    </xf>
    <xf numFmtId="43" fontId="17" fillId="2" borderId="4" xfId="0" applyNumberFormat="1" applyFont="1" applyFill="1" applyBorder="1" applyAlignment="1">
      <alignment horizontal="center"/>
    </xf>
    <xf numFmtId="43" fontId="17" fillId="2" borderId="6" xfId="0" applyNumberFormat="1" applyFont="1" applyFill="1" applyBorder="1" applyAlignment="1">
      <alignment horizontal="center"/>
    </xf>
    <xf numFmtId="43" fontId="17" fillId="0" borderId="4" xfId="0" applyNumberFormat="1" applyFont="1" applyBorder="1" applyAlignment="1">
      <alignment horizontal="center"/>
    </xf>
    <xf numFmtId="43" fontId="17" fillId="0" borderId="6" xfId="0" applyNumberFormat="1" applyFont="1" applyBorder="1" applyAlignment="1">
      <alignment horizontal="center"/>
    </xf>
    <xf numFmtId="164" fontId="17" fillId="2" borderId="4" xfId="0" applyNumberFormat="1" applyFont="1" applyFill="1" applyBorder="1" applyAlignment="1">
      <alignment horizontal="center"/>
    </xf>
    <xf numFmtId="0" fontId="3" fillId="0" borderId="0" xfId="0" applyFont="1" applyAlignment="1">
      <alignment horizontal="left" wrapText="1"/>
    </xf>
    <xf numFmtId="0" fontId="3" fillId="0" borderId="7" xfId="0" applyFont="1" applyBorder="1" applyAlignment="1">
      <alignment horizontal="left" wrapText="1"/>
    </xf>
    <xf numFmtId="43" fontId="5" fillId="0" borderId="0" xfId="1" applyFont="1" applyFill="1" applyBorder="1"/>
    <xf numFmtId="43" fontId="5" fillId="0" borderId="7" xfId="1" applyFont="1" applyFill="1" applyBorder="1"/>
    <xf numFmtId="0" fontId="20" fillId="0" borderId="0" xfId="0" applyFont="1"/>
    <xf numFmtId="0" fontId="15" fillId="0" borderId="0" xfId="0" applyFont="1"/>
    <xf numFmtId="164" fontId="5" fillId="0" borderId="0" xfId="1" applyNumberFormat="1" applyFont="1" applyFill="1" applyBorder="1"/>
    <xf numFmtId="164" fontId="5" fillId="0" borderId="7" xfId="1" applyNumberFormat="1" applyFont="1" applyFill="1" applyBorder="1"/>
    <xf numFmtId="0" fontId="22" fillId="3" borderId="8" xfId="0" applyFont="1" applyFill="1" applyBorder="1" applyAlignment="1">
      <alignment horizontal="center"/>
    </xf>
    <xf numFmtId="49" fontId="8" fillId="0" borderId="0" xfId="0" applyNumberFormat="1" applyFont="1" applyAlignment="1">
      <alignment horizontal="left" wrapText="1"/>
    </xf>
    <xf numFmtId="43" fontId="12" fillId="0" borderId="0" xfId="0" applyNumberFormat="1" applyFont="1" applyAlignment="1">
      <alignment horizontal="right"/>
    </xf>
    <xf numFmtId="0" fontId="23" fillId="2" borderId="0" xfId="0" applyFont="1" applyFill="1" applyAlignment="1">
      <alignment horizontal="left"/>
    </xf>
    <xf numFmtId="0" fontId="28" fillId="0" borderId="0" xfId="0" applyFont="1"/>
    <xf numFmtId="0" fontId="27" fillId="0" borderId="0" xfId="0" applyFont="1" applyAlignment="1">
      <alignment horizontal="right"/>
    </xf>
    <xf numFmtId="0" fontId="32" fillId="0" borderId="0" xfId="0" applyFont="1" applyAlignment="1">
      <alignment horizontal="right"/>
    </xf>
    <xf numFmtId="0" fontId="4" fillId="0" borderId="0" xfId="0" applyFont="1"/>
    <xf numFmtId="0" fontId="6" fillId="0" borderId="0" xfId="0" applyFont="1" applyAlignment="1">
      <alignment horizontal="left"/>
    </xf>
    <xf numFmtId="0" fontId="6" fillId="0" borderId="0" xfId="0" applyFont="1" applyAlignment="1">
      <alignment wrapText="1"/>
    </xf>
    <xf numFmtId="0" fontId="13" fillId="0" borderId="0" xfId="0" applyFont="1" applyAlignment="1">
      <alignment horizontal="left" wrapText="1"/>
    </xf>
    <xf numFmtId="0" fontId="6" fillId="4" borderId="1" xfId="0" applyFont="1" applyFill="1" applyBorder="1"/>
    <xf numFmtId="49" fontId="6" fillId="0" borderId="0" xfId="0" applyNumberFormat="1" applyFont="1"/>
    <xf numFmtId="0" fontId="26" fillId="0" borderId="0" xfId="0" applyFont="1"/>
    <xf numFmtId="0" fontId="35" fillId="0" borderId="0" xfId="0" applyFont="1"/>
    <xf numFmtId="0" fontId="13" fillId="0" borderId="0" xfId="0" applyFont="1" applyAlignment="1" applyProtection="1">
      <alignment wrapText="1"/>
      <protection hidden="1"/>
    </xf>
    <xf numFmtId="164" fontId="27" fillId="0" borderId="0" xfId="0" applyNumberFormat="1" applyFont="1" applyAlignment="1" applyProtection="1">
      <alignment horizontal="right"/>
      <protection hidden="1"/>
    </xf>
    <xf numFmtId="0" fontId="32" fillId="0" borderId="0" xfId="0" applyFont="1" applyAlignment="1">
      <alignment horizontal="center"/>
    </xf>
    <xf numFmtId="0" fontId="11" fillId="0" borderId="0" xfId="0" applyFont="1" applyAlignment="1">
      <alignment horizontal="center"/>
    </xf>
    <xf numFmtId="0" fontId="37" fillId="3" borderId="8" xfId="0" applyFont="1" applyFill="1" applyBorder="1" applyAlignment="1">
      <alignment horizontal="center"/>
    </xf>
    <xf numFmtId="2" fontId="27" fillId="0" borderId="21" xfId="1" applyNumberFormat="1" applyFont="1" applyFill="1" applyBorder="1" applyAlignment="1">
      <alignment horizontal="right"/>
    </xf>
    <xf numFmtId="2" fontId="27" fillId="5" borderId="22" xfId="1" applyNumberFormat="1" applyFont="1" applyFill="1" applyBorder="1" applyAlignment="1">
      <alignment horizontal="right"/>
    </xf>
    <xf numFmtId="2" fontId="27" fillId="0" borderId="21" xfId="1" applyNumberFormat="1" applyFont="1" applyBorder="1" applyAlignment="1" applyProtection="1">
      <alignment horizontal="right"/>
      <protection hidden="1"/>
    </xf>
    <xf numFmtId="2" fontId="27" fillId="5" borderId="22" xfId="1" applyNumberFormat="1" applyFont="1" applyFill="1" applyBorder="1" applyAlignment="1" applyProtection="1">
      <alignment horizontal="right"/>
      <protection hidden="1"/>
    </xf>
    <xf numFmtId="165" fontId="27" fillId="0" borderId="21" xfId="1" applyNumberFormat="1" applyFont="1" applyFill="1" applyBorder="1" applyAlignment="1">
      <alignment horizontal="right"/>
    </xf>
    <xf numFmtId="165" fontId="27" fillId="5" borderId="22" xfId="1" applyNumberFormat="1" applyFont="1" applyFill="1" applyBorder="1" applyAlignment="1">
      <alignment horizontal="right"/>
    </xf>
    <xf numFmtId="165" fontId="5" fillId="0" borderId="1" xfId="1" applyNumberFormat="1" applyFont="1" applyFill="1" applyBorder="1" applyAlignment="1">
      <alignment horizontal="center" vertical="center"/>
    </xf>
    <xf numFmtId="165" fontId="5" fillId="0" borderId="8" xfId="1" applyNumberFormat="1" applyFont="1" applyFill="1" applyBorder="1" applyAlignment="1">
      <alignment horizontal="center" vertical="center"/>
    </xf>
    <xf numFmtId="0" fontId="19" fillId="0" borderId="0" xfId="0" applyFont="1" applyProtection="1">
      <protection hidden="1"/>
    </xf>
    <xf numFmtId="2" fontId="27" fillId="5" borderId="27" xfId="1" applyNumberFormat="1" applyFont="1" applyFill="1" applyBorder="1" applyAlignment="1">
      <alignment horizontal="right"/>
    </xf>
    <xf numFmtId="2" fontId="27" fillId="5" borderId="27" xfId="1" applyNumberFormat="1" applyFont="1" applyFill="1" applyBorder="1" applyAlignment="1" applyProtection="1">
      <alignment horizontal="right"/>
      <protection hidden="1"/>
    </xf>
    <xf numFmtId="2" fontId="27" fillId="0" borderId="22" xfId="1" applyNumberFormat="1" applyFont="1" applyBorder="1" applyAlignment="1" applyProtection="1">
      <alignment horizontal="right"/>
      <protection hidden="1"/>
    </xf>
    <xf numFmtId="2" fontId="27" fillId="0" borderId="22" xfId="1" applyNumberFormat="1" applyFont="1" applyFill="1" applyBorder="1" applyAlignment="1">
      <alignment horizontal="right"/>
    </xf>
    <xf numFmtId="165" fontId="27" fillId="0" borderId="22" xfId="1" applyNumberFormat="1" applyFont="1" applyFill="1" applyBorder="1" applyAlignment="1">
      <alignment horizontal="right"/>
    </xf>
    <xf numFmtId="165" fontId="27" fillId="5" borderId="27" xfId="1" applyNumberFormat="1" applyFont="1" applyFill="1" applyBorder="1" applyAlignment="1">
      <alignment horizontal="right"/>
    </xf>
    <xf numFmtId="165" fontId="27" fillId="0" borderId="21" xfId="1" applyNumberFormat="1" applyFont="1" applyBorder="1" applyAlignment="1" applyProtection="1">
      <alignment horizontal="right"/>
      <protection hidden="1"/>
    </xf>
    <xf numFmtId="165" fontId="27" fillId="5" borderId="22" xfId="1" applyNumberFormat="1" applyFont="1" applyFill="1" applyBorder="1" applyAlignment="1" applyProtection="1">
      <alignment horizontal="right"/>
      <protection hidden="1"/>
    </xf>
    <xf numFmtId="165" fontId="27" fillId="0" borderId="22" xfId="1" applyNumberFormat="1" applyFont="1" applyBorder="1" applyAlignment="1" applyProtection="1">
      <alignment horizontal="right"/>
      <protection hidden="1"/>
    </xf>
    <xf numFmtId="165" fontId="27" fillId="5" borderId="27" xfId="1" applyNumberFormat="1" applyFont="1" applyFill="1" applyBorder="1" applyAlignment="1" applyProtection="1">
      <alignment horizontal="right"/>
      <protection hidden="1"/>
    </xf>
    <xf numFmtId="2" fontId="0" fillId="0" borderId="0" xfId="0" applyNumberFormat="1"/>
    <xf numFmtId="165" fontId="0" fillId="0" borderId="0" xfId="0" applyNumberFormat="1"/>
    <xf numFmtId="167" fontId="6" fillId="4" borderId="8" xfId="2" applyNumberFormat="1" applyFont="1" applyFill="1" applyBorder="1" applyProtection="1">
      <protection locked="0"/>
    </xf>
    <xf numFmtId="167" fontId="6" fillId="5" borderId="4" xfId="0" applyNumberFormat="1" applyFont="1" applyFill="1" applyBorder="1"/>
    <xf numFmtId="167" fontId="6" fillId="0" borderId="4" xfId="2" applyNumberFormat="1" applyFont="1" applyFill="1" applyBorder="1"/>
    <xf numFmtId="167" fontId="6" fillId="5" borderId="4" xfId="2" applyNumberFormat="1" applyFont="1" applyFill="1" applyBorder="1"/>
    <xf numFmtId="167" fontId="6" fillId="5" borderId="23" xfId="0" applyNumberFormat="1" applyFont="1" applyFill="1" applyBorder="1"/>
    <xf numFmtId="167" fontId="6" fillId="0" borderId="23" xfId="2" applyNumberFormat="1" applyFont="1" applyFill="1" applyBorder="1"/>
    <xf numFmtId="167" fontId="6" fillId="5" borderId="23" xfId="2" applyNumberFormat="1" applyFont="1" applyFill="1" applyBorder="1"/>
    <xf numFmtId="167" fontId="6" fillId="5" borderId="31" xfId="2" applyNumberFormat="1" applyFont="1" applyFill="1" applyBorder="1"/>
    <xf numFmtId="0" fontId="0" fillId="0" borderId="0" xfId="0" applyProtection="1">
      <protection hidden="1"/>
    </xf>
    <xf numFmtId="0" fontId="34" fillId="0" borderId="0" xfId="0" applyFont="1" applyProtection="1">
      <protection hidden="1"/>
    </xf>
    <xf numFmtId="0" fontId="40" fillId="0" borderId="0" xfId="0" applyFont="1" applyAlignment="1" applyProtection="1">
      <alignment horizontal="center"/>
      <protection hidden="1"/>
    </xf>
    <xf numFmtId="0" fontId="13" fillId="0" borderId="0" xfId="0" applyFont="1" applyProtection="1">
      <protection hidden="1"/>
    </xf>
    <xf numFmtId="0" fontId="3" fillId="0" borderId="0" xfId="0" applyFont="1" applyProtection="1">
      <protection hidden="1"/>
    </xf>
    <xf numFmtId="49" fontId="8" fillId="0" borderId="0" xfId="1" applyNumberFormat="1" applyFont="1" applyBorder="1" applyAlignment="1" applyProtection="1">
      <alignment horizontal="center" wrapText="1"/>
      <protection hidden="1"/>
    </xf>
    <xf numFmtId="0" fontId="41" fillId="0" borderId="0" xfId="0" applyFont="1" applyProtection="1">
      <protection hidden="1"/>
    </xf>
    <xf numFmtId="0" fontId="42" fillId="0" borderId="0" xfId="0" applyFont="1" applyProtection="1">
      <protection hidden="1"/>
    </xf>
    <xf numFmtId="168" fontId="27" fillId="0" borderId="0" xfId="5" applyNumberFormat="1" applyFont="1" applyFill="1" applyBorder="1" applyAlignment="1" applyProtection="1">
      <alignment horizontal="center" wrapText="1"/>
      <protection hidden="1"/>
    </xf>
    <xf numFmtId="0" fontId="13" fillId="0" borderId="0" xfId="0" applyFont="1" applyAlignment="1" applyProtection="1">
      <alignment horizontal="right"/>
      <protection hidden="1"/>
    </xf>
    <xf numFmtId="0" fontId="18" fillId="0" borderId="0" xfId="0" applyFont="1" applyProtection="1">
      <protection hidden="1"/>
    </xf>
    <xf numFmtId="0" fontId="5" fillId="0" borderId="0" xfId="0" applyFont="1" applyAlignment="1" applyProtection="1">
      <alignment horizontal="right"/>
      <protection hidden="1"/>
    </xf>
    <xf numFmtId="168" fontId="43" fillId="0" borderId="0" xfId="5" applyNumberFormat="1" applyFont="1" applyFill="1" applyBorder="1" applyAlignment="1" applyProtection="1">
      <alignment horizontal="right" wrapText="1"/>
      <protection hidden="1"/>
    </xf>
    <xf numFmtId="3" fontId="43" fillId="0" borderId="0" xfId="5" applyNumberFormat="1" applyFont="1" applyBorder="1" applyProtection="1">
      <protection hidden="1"/>
    </xf>
    <xf numFmtId="168" fontId="44" fillId="0" borderId="0" xfId="5" applyNumberFormat="1" applyFont="1" applyFill="1" applyBorder="1" applyAlignment="1" applyProtection="1">
      <alignment horizontal="right" wrapText="1"/>
      <protection hidden="1"/>
    </xf>
    <xf numFmtId="0" fontId="44" fillId="0" borderId="0" xfId="0" applyFont="1" applyAlignment="1" applyProtection="1">
      <alignment horizontal="right" indent="1"/>
      <protection hidden="1"/>
    </xf>
    <xf numFmtId="0" fontId="45" fillId="0" borderId="0" xfId="0" applyFont="1" applyAlignment="1" applyProtection="1">
      <alignment horizontal="right" indent="1"/>
      <protection hidden="1"/>
    </xf>
    <xf numFmtId="0" fontId="46" fillId="0" borderId="0" xfId="0" applyFont="1" applyAlignment="1" applyProtection="1">
      <alignment horizontal="right" indent="1"/>
      <protection hidden="1"/>
    </xf>
    <xf numFmtId="0" fontId="21" fillId="0" borderId="0" xfId="0" applyFont="1" applyAlignment="1" applyProtection="1">
      <alignment horizontal="right"/>
      <protection hidden="1"/>
    </xf>
    <xf numFmtId="168" fontId="3" fillId="0" borderId="0" xfId="5" applyNumberFormat="1" applyProtection="1">
      <protection hidden="1"/>
    </xf>
    <xf numFmtId="11" fontId="0" fillId="0" borderId="0" xfId="0" applyNumberFormat="1" applyProtection="1">
      <protection hidden="1"/>
    </xf>
    <xf numFmtId="3" fontId="13" fillId="0" borderId="0" xfId="5" applyNumberFormat="1" applyFont="1" applyFill="1" applyBorder="1" applyProtection="1">
      <protection hidden="1"/>
    </xf>
    <xf numFmtId="3" fontId="13" fillId="0" borderId="0" xfId="5" applyNumberFormat="1" applyFont="1" applyBorder="1" applyProtection="1">
      <protection hidden="1"/>
    </xf>
    <xf numFmtId="168" fontId="6" fillId="0" borderId="0" xfId="5" applyNumberFormat="1" applyFont="1" applyFill="1" applyBorder="1" applyAlignment="1" applyProtection="1">
      <alignment horizontal="right" wrapText="1"/>
      <protection hidden="1"/>
    </xf>
    <xf numFmtId="0" fontId="5" fillId="0" borderId="0" xfId="0" applyFont="1" applyAlignment="1" applyProtection="1">
      <alignment wrapText="1"/>
      <protection hidden="1"/>
    </xf>
    <xf numFmtId="0" fontId="0" fillId="0" borderId="0" xfId="0" applyAlignment="1" applyProtection="1">
      <alignment wrapText="1"/>
      <protection hidden="1"/>
    </xf>
    <xf numFmtId="168" fontId="29" fillId="0" borderId="0" xfId="5" applyNumberFormat="1" applyFont="1" applyFill="1" applyBorder="1" applyAlignment="1" applyProtection="1">
      <alignment horizontal="right" wrapText="1"/>
      <protection hidden="1"/>
    </xf>
    <xf numFmtId="0" fontId="13" fillId="2" borderId="23" xfId="0" applyFont="1" applyFill="1" applyBorder="1" applyAlignment="1">
      <alignment horizontal="left"/>
    </xf>
    <xf numFmtId="0" fontId="40" fillId="0" borderId="0" xfId="0" applyFont="1" applyAlignment="1" applyProtection="1">
      <alignment horizontal="left"/>
      <protection hidden="1"/>
    </xf>
    <xf numFmtId="0" fontId="20" fillId="0" borderId="0" xfId="0" applyFont="1" applyAlignment="1" applyProtection="1">
      <alignment horizontal="left"/>
      <protection hidden="1"/>
    </xf>
    <xf numFmtId="0" fontId="12" fillId="0" borderId="0" xfId="0" applyFont="1" applyAlignment="1" applyProtection="1">
      <alignment horizontal="right"/>
      <protection hidden="1"/>
    </xf>
    <xf numFmtId="0" fontId="12" fillId="0" borderId="0" xfId="0" applyFont="1" applyAlignment="1">
      <alignment horizontal="right"/>
    </xf>
    <xf numFmtId="2" fontId="12" fillId="0" borderId="10" xfId="1" applyNumberFormat="1" applyFont="1" applyFill="1" applyBorder="1" applyProtection="1">
      <protection hidden="1"/>
    </xf>
    <xf numFmtId="2" fontId="12" fillId="5" borderId="11" xfId="1" applyNumberFormat="1" applyFont="1" applyFill="1" applyBorder="1" applyProtection="1">
      <protection hidden="1"/>
    </xf>
    <xf numFmtId="2" fontId="12" fillId="0" borderId="11" xfId="1" applyNumberFormat="1" applyFont="1" applyFill="1" applyBorder="1" applyProtection="1">
      <protection hidden="1"/>
    </xf>
    <xf numFmtId="2" fontId="12" fillId="5" borderId="12" xfId="1" applyNumberFormat="1" applyFont="1" applyFill="1" applyBorder="1" applyProtection="1">
      <protection hidden="1"/>
    </xf>
    <xf numFmtId="49" fontId="12" fillId="0" borderId="1" xfId="0" applyNumberFormat="1" applyFont="1" applyBorder="1"/>
    <xf numFmtId="2" fontId="12" fillId="0" borderId="16" xfId="1" applyNumberFormat="1" applyFont="1" applyFill="1" applyBorder="1" applyAlignment="1">
      <alignment horizontal="right"/>
    </xf>
    <xf numFmtId="2" fontId="12" fillId="5" borderId="17" xfId="1" applyNumberFormat="1" applyFont="1" applyFill="1" applyBorder="1" applyAlignment="1">
      <alignment horizontal="right"/>
    </xf>
    <xf numFmtId="2" fontId="12" fillId="0" borderId="17" xfId="1" applyNumberFormat="1" applyFont="1" applyFill="1" applyBorder="1" applyAlignment="1">
      <alignment horizontal="right"/>
    </xf>
    <xf numFmtId="2" fontId="12" fillId="5" borderId="18" xfId="1" applyNumberFormat="1" applyFont="1" applyFill="1" applyBorder="1" applyAlignment="1">
      <alignment horizontal="right"/>
    </xf>
    <xf numFmtId="2" fontId="12" fillId="0" borderId="10" xfId="1" applyNumberFormat="1" applyFont="1" applyFill="1" applyBorder="1" applyAlignment="1">
      <alignment horizontal="right"/>
    </xf>
    <xf numFmtId="2" fontId="12" fillId="5" borderId="11" xfId="1" applyNumberFormat="1" applyFont="1" applyFill="1" applyBorder="1" applyAlignment="1">
      <alignment horizontal="right"/>
    </xf>
    <xf numFmtId="2" fontId="12" fillId="0" borderId="11" xfId="1" applyNumberFormat="1" applyFont="1" applyFill="1" applyBorder="1" applyAlignment="1">
      <alignment horizontal="right"/>
    </xf>
    <xf numFmtId="2" fontId="12" fillId="5" borderId="12" xfId="1" applyNumberFormat="1" applyFont="1" applyFill="1" applyBorder="1" applyAlignment="1">
      <alignment horizontal="right"/>
    </xf>
    <xf numFmtId="2" fontId="12" fillId="0" borderId="13" xfId="1" applyNumberFormat="1" applyFont="1" applyFill="1" applyBorder="1" applyAlignment="1">
      <alignment horizontal="right"/>
    </xf>
    <xf numFmtId="2" fontId="12" fillId="5" borderId="14" xfId="1" applyNumberFormat="1" applyFont="1" applyFill="1" applyBorder="1" applyAlignment="1">
      <alignment horizontal="right"/>
    </xf>
    <xf numFmtId="2" fontId="12" fillId="0" borderId="14" xfId="1" applyNumberFormat="1" applyFont="1" applyFill="1" applyBorder="1" applyAlignment="1">
      <alignment horizontal="right"/>
    </xf>
    <xf numFmtId="2" fontId="12" fillId="5" borderId="15" xfId="1" applyNumberFormat="1" applyFont="1" applyFill="1" applyBorder="1" applyAlignment="1">
      <alignment horizontal="right"/>
    </xf>
    <xf numFmtId="2" fontId="12" fillId="0" borderId="19" xfId="1" applyNumberFormat="1" applyFont="1" applyFill="1" applyBorder="1" applyAlignment="1">
      <alignment horizontal="right"/>
    </xf>
    <xf numFmtId="2" fontId="12" fillId="5" borderId="20" xfId="1" applyNumberFormat="1" applyFont="1" applyFill="1" applyBorder="1" applyAlignment="1">
      <alignment horizontal="right"/>
    </xf>
    <xf numFmtId="2" fontId="12" fillId="0" borderId="20" xfId="1" applyNumberFormat="1" applyFont="1" applyFill="1" applyBorder="1" applyAlignment="1">
      <alignment horizontal="right"/>
    </xf>
    <xf numFmtId="2" fontId="12" fillId="5" borderId="26" xfId="1" applyNumberFormat="1" applyFont="1" applyFill="1" applyBorder="1" applyAlignment="1">
      <alignment horizontal="right"/>
    </xf>
    <xf numFmtId="165" fontId="12" fillId="0" borderId="16" xfId="1" applyNumberFormat="1" applyFont="1" applyFill="1" applyBorder="1" applyAlignment="1">
      <alignment horizontal="right"/>
    </xf>
    <xf numFmtId="165" fontId="12" fillId="5" borderId="17" xfId="1" applyNumberFormat="1" applyFont="1" applyFill="1" applyBorder="1" applyAlignment="1">
      <alignment horizontal="right"/>
    </xf>
    <xf numFmtId="165" fontId="12" fillId="0" borderId="17" xfId="1" applyNumberFormat="1" applyFont="1" applyFill="1" applyBorder="1" applyAlignment="1">
      <alignment horizontal="right"/>
    </xf>
    <xf numFmtId="165" fontId="12" fillId="5" borderId="18" xfId="1" applyNumberFormat="1" applyFont="1" applyFill="1" applyBorder="1" applyAlignment="1">
      <alignment horizontal="right"/>
    </xf>
    <xf numFmtId="165" fontId="12" fillId="0" borderId="10" xfId="1" applyNumberFormat="1" applyFont="1" applyFill="1" applyBorder="1" applyAlignment="1">
      <alignment horizontal="right"/>
    </xf>
    <xf numFmtId="165" fontId="12" fillId="5" borderId="11" xfId="1" applyNumberFormat="1" applyFont="1" applyFill="1" applyBorder="1" applyAlignment="1">
      <alignment horizontal="right"/>
    </xf>
    <xf numFmtId="165" fontId="12" fillId="0" borderId="11" xfId="1" applyNumberFormat="1" applyFont="1" applyFill="1" applyBorder="1" applyAlignment="1">
      <alignment horizontal="right"/>
    </xf>
    <xf numFmtId="165" fontId="12" fillId="5" borderId="12" xfId="1" applyNumberFormat="1" applyFont="1" applyFill="1" applyBorder="1" applyAlignment="1">
      <alignment horizontal="right"/>
    </xf>
    <xf numFmtId="165" fontId="12" fillId="0" borderId="19" xfId="1" applyNumberFormat="1" applyFont="1" applyFill="1" applyBorder="1" applyAlignment="1">
      <alignment horizontal="right"/>
    </xf>
    <xf numFmtId="165" fontId="12" fillId="5" borderId="20" xfId="1" applyNumberFormat="1" applyFont="1" applyFill="1" applyBorder="1" applyAlignment="1">
      <alignment horizontal="right"/>
    </xf>
    <xf numFmtId="165" fontId="12" fillId="0" borderId="20" xfId="1" applyNumberFormat="1" applyFont="1" applyFill="1" applyBorder="1" applyAlignment="1">
      <alignment horizontal="right"/>
    </xf>
    <xf numFmtId="165" fontId="12" fillId="5" borderId="26" xfId="1" applyNumberFormat="1" applyFont="1" applyFill="1" applyBorder="1" applyAlignment="1">
      <alignment horizontal="right"/>
    </xf>
    <xf numFmtId="165" fontId="12" fillId="0" borderId="10" xfId="1" applyNumberFormat="1" applyFont="1" applyFill="1" applyBorder="1" applyProtection="1">
      <protection hidden="1"/>
    </xf>
    <xf numFmtId="165" fontId="12" fillId="5" borderId="11" xfId="1" applyNumberFormat="1" applyFont="1" applyFill="1" applyBorder="1" applyProtection="1">
      <protection hidden="1"/>
    </xf>
    <xf numFmtId="165" fontId="12" fillId="0" borderId="11" xfId="1" applyNumberFormat="1" applyFont="1" applyFill="1" applyBorder="1" applyProtection="1">
      <protection hidden="1"/>
    </xf>
    <xf numFmtId="165" fontId="12" fillId="5" borderId="12" xfId="1" applyNumberFormat="1" applyFont="1" applyFill="1" applyBorder="1" applyProtection="1">
      <protection hidden="1"/>
    </xf>
    <xf numFmtId="165" fontId="12" fillId="0" borderId="8" xfId="1" applyNumberFormat="1" applyFont="1" applyFill="1" applyBorder="1" applyAlignment="1">
      <alignment horizontal="right"/>
    </xf>
    <xf numFmtId="165" fontId="12" fillId="5" borderId="8" xfId="1" applyNumberFormat="1" applyFont="1" applyFill="1" applyBorder="1" applyAlignment="1">
      <alignment horizontal="right"/>
    </xf>
    <xf numFmtId="0" fontId="50" fillId="0" borderId="0" xfId="0" applyFont="1"/>
    <xf numFmtId="2" fontId="27" fillId="7" borderId="21" xfId="1" applyNumberFormat="1" applyFont="1" applyFill="1" applyBorder="1" applyAlignment="1">
      <alignment horizontal="right"/>
    </xf>
    <xf numFmtId="2" fontId="27" fillId="7" borderId="8" xfId="1" applyNumberFormat="1" applyFont="1" applyFill="1" applyBorder="1" applyAlignment="1">
      <alignment horizontal="right"/>
    </xf>
    <xf numFmtId="2" fontId="27" fillId="7" borderId="22" xfId="1" applyNumberFormat="1" applyFont="1" applyFill="1" applyBorder="1" applyAlignment="1">
      <alignment horizontal="right"/>
    </xf>
    <xf numFmtId="2" fontId="27" fillId="7" borderId="27" xfId="1" applyNumberFormat="1" applyFont="1" applyFill="1" applyBorder="1" applyAlignment="1">
      <alignment horizontal="right"/>
    </xf>
    <xf numFmtId="165" fontId="27" fillId="7" borderId="21" xfId="1" applyNumberFormat="1" applyFont="1" applyFill="1" applyBorder="1" applyAlignment="1">
      <alignment horizontal="right"/>
    </xf>
    <xf numFmtId="165" fontId="27" fillId="7" borderId="8" xfId="1" applyNumberFormat="1" applyFont="1" applyFill="1" applyBorder="1" applyAlignment="1">
      <alignment horizontal="right"/>
    </xf>
    <xf numFmtId="0" fontId="6" fillId="8" borderId="1" xfId="0" applyFont="1" applyFill="1" applyBorder="1"/>
    <xf numFmtId="9" fontId="7" fillId="0" borderId="1" xfId="0" applyNumberFormat="1" applyFont="1" applyBorder="1" applyAlignment="1">
      <alignment horizontal="right" indent="1"/>
    </xf>
    <xf numFmtId="165" fontId="30" fillId="0" borderId="28" xfId="1" applyNumberFormat="1" applyFont="1" applyFill="1" applyBorder="1" applyAlignment="1">
      <alignment horizontal="right" indent="1"/>
    </xf>
    <xf numFmtId="165" fontId="30" fillId="7" borderId="35" xfId="1" applyNumberFormat="1" applyFont="1" applyFill="1" applyBorder="1" applyAlignment="1">
      <alignment horizontal="right" indent="1"/>
    </xf>
    <xf numFmtId="165" fontId="30" fillId="0" borderId="35" xfId="1" applyNumberFormat="1" applyFont="1" applyFill="1" applyBorder="1" applyAlignment="1">
      <alignment horizontal="right" indent="1"/>
    </xf>
    <xf numFmtId="165" fontId="30" fillId="8" borderId="35" xfId="1" applyNumberFormat="1" applyFont="1" applyFill="1" applyBorder="1" applyAlignment="1">
      <alignment horizontal="right" indent="1"/>
    </xf>
    <xf numFmtId="165" fontId="30" fillId="6" borderId="36" xfId="1" applyNumberFormat="1" applyFont="1" applyFill="1" applyBorder="1" applyAlignment="1">
      <alignment horizontal="right" indent="1"/>
    </xf>
    <xf numFmtId="165" fontId="30" fillId="0" borderId="29" xfId="1" applyNumberFormat="1" applyFont="1" applyFill="1" applyBorder="1" applyAlignment="1">
      <alignment horizontal="right" indent="1"/>
    </xf>
    <xf numFmtId="165" fontId="30" fillId="5" borderId="8" xfId="1" applyNumberFormat="1" applyFont="1" applyFill="1" applyBorder="1" applyAlignment="1">
      <alignment horizontal="right" indent="1"/>
    </xf>
    <xf numFmtId="165" fontId="30" fillId="0" borderId="8" xfId="1" applyNumberFormat="1" applyFont="1" applyFill="1" applyBorder="1" applyAlignment="1">
      <alignment horizontal="right" indent="1"/>
    </xf>
    <xf numFmtId="165" fontId="30" fillId="6" borderId="8" xfId="1" applyNumberFormat="1" applyFont="1" applyFill="1" applyBorder="1" applyAlignment="1">
      <alignment horizontal="right" indent="1"/>
    </xf>
    <xf numFmtId="165" fontId="30" fillId="6" borderId="37" xfId="1" applyNumberFormat="1" applyFont="1" applyFill="1" applyBorder="1" applyAlignment="1">
      <alignment horizontal="right" indent="1"/>
    </xf>
    <xf numFmtId="165" fontId="30" fillId="0" borderId="30" xfId="1" applyNumberFormat="1" applyFont="1" applyFill="1" applyBorder="1" applyAlignment="1">
      <alignment horizontal="right" indent="1"/>
    </xf>
    <xf numFmtId="165" fontId="30" fillId="5" borderId="38" xfId="1" applyNumberFormat="1" applyFont="1" applyFill="1" applyBorder="1" applyAlignment="1">
      <alignment horizontal="right" indent="1"/>
    </xf>
    <xf numFmtId="165" fontId="30" fillId="0" borderId="38" xfId="1" applyNumberFormat="1" applyFont="1" applyFill="1" applyBorder="1" applyAlignment="1">
      <alignment horizontal="right" indent="1"/>
    </xf>
    <xf numFmtId="165" fontId="30" fillId="6" borderId="38" xfId="1" applyNumberFormat="1" applyFont="1" applyFill="1" applyBorder="1" applyAlignment="1">
      <alignment horizontal="right" indent="1"/>
    </xf>
    <xf numFmtId="165" fontId="30" fillId="6" borderId="39" xfId="1" applyNumberFormat="1" applyFont="1" applyFill="1" applyBorder="1" applyAlignment="1">
      <alignment horizontal="right" indent="1"/>
    </xf>
    <xf numFmtId="165" fontId="25" fillId="0" borderId="25" xfId="1" applyNumberFormat="1" applyFont="1" applyFill="1" applyBorder="1" applyAlignment="1">
      <alignment horizontal="right" indent="1"/>
    </xf>
    <xf numFmtId="165" fontId="25" fillId="7" borderId="25" xfId="1" applyNumberFormat="1" applyFont="1" applyFill="1" applyBorder="1" applyAlignment="1">
      <alignment horizontal="right" indent="1"/>
    </xf>
    <xf numFmtId="165" fontId="25" fillId="8" borderId="25" xfId="1" applyNumberFormat="1" applyFont="1" applyFill="1" applyBorder="1" applyAlignment="1">
      <alignment horizontal="right" indent="1"/>
    </xf>
    <xf numFmtId="167" fontId="6" fillId="0" borderId="5" xfId="0" applyNumberFormat="1" applyFont="1" applyBorder="1"/>
    <xf numFmtId="167" fontId="6" fillId="0" borderId="3" xfId="0" applyNumberFormat="1" applyFont="1" applyBorder="1"/>
    <xf numFmtId="167" fontId="6" fillId="5" borderId="6" xfId="2" applyNumberFormat="1" applyFont="1" applyFill="1" applyBorder="1"/>
    <xf numFmtId="167" fontId="6" fillId="0" borderId="1" xfId="0" applyNumberFormat="1" applyFont="1" applyBorder="1"/>
    <xf numFmtId="167" fontId="6" fillId="5" borderId="24" xfId="0" applyNumberFormat="1" applyFont="1" applyFill="1" applyBorder="1"/>
    <xf numFmtId="167" fontId="6" fillId="0" borderId="24" xfId="2" applyNumberFormat="1" applyFont="1" applyFill="1" applyBorder="1"/>
    <xf numFmtId="167" fontId="6" fillId="5" borderId="24" xfId="2" applyNumberFormat="1" applyFont="1" applyFill="1" applyBorder="1"/>
    <xf numFmtId="167" fontId="6" fillId="5" borderId="9" xfId="2" applyNumberFormat="1" applyFont="1" applyFill="1" applyBorder="1"/>
    <xf numFmtId="167" fontId="6" fillId="0" borderId="1" xfId="2" applyNumberFormat="1" applyFont="1" applyFill="1" applyBorder="1"/>
    <xf numFmtId="167" fontId="6" fillId="0" borderId="3" xfId="2" applyNumberFormat="1" applyFont="1" applyFill="1" applyBorder="1"/>
    <xf numFmtId="4" fontId="44" fillId="0" borderId="11" xfId="1" applyNumberFormat="1" applyFont="1" applyBorder="1" applyProtection="1">
      <protection hidden="1"/>
    </xf>
    <xf numFmtId="4" fontId="45" fillId="0" borderId="11" xfId="1" quotePrefix="1" applyNumberFormat="1" applyFont="1" applyBorder="1"/>
    <xf numFmtId="4" fontId="46" fillId="0" borderId="11" xfId="1" quotePrefix="1" applyNumberFormat="1" applyFont="1" applyBorder="1"/>
    <xf numFmtId="169" fontId="44" fillId="0" borderId="11" xfId="5" applyNumberFormat="1" applyFont="1" applyFill="1" applyBorder="1" applyProtection="1">
      <protection hidden="1"/>
    </xf>
    <xf numFmtId="169" fontId="45" fillId="0" borderId="11" xfId="5" quotePrefix="1" applyNumberFormat="1" applyFont="1" applyBorder="1"/>
    <xf numFmtId="169" fontId="46" fillId="0" borderId="11" xfId="5" quotePrefix="1" applyNumberFormat="1" applyFont="1" applyBorder="1"/>
    <xf numFmtId="169" fontId="44" fillId="0" borderId="11" xfId="1" applyNumberFormat="1" applyFont="1" applyFill="1" applyBorder="1" applyProtection="1">
      <protection hidden="1"/>
    </xf>
    <xf numFmtId="169" fontId="45" fillId="0" borderId="11" xfId="1" quotePrefix="1" applyNumberFormat="1" applyFont="1" applyBorder="1"/>
    <xf numFmtId="169" fontId="46" fillId="0" borderId="11" xfId="1" quotePrefix="1" applyNumberFormat="1" applyFont="1" applyBorder="1"/>
    <xf numFmtId="169" fontId="44" fillId="0" borderId="11" xfId="1" applyNumberFormat="1" applyFont="1" applyBorder="1" applyProtection="1">
      <protection hidden="1"/>
    </xf>
    <xf numFmtId="4" fontId="25" fillId="2" borderId="8" xfId="1" applyNumberFormat="1" applyFont="1" applyFill="1" applyBorder="1" applyAlignment="1">
      <alignment horizontal="right" indent="1"/>
    </xf>
    <xf numFmtId="4" fontId="25" fillId="7" borderId="8" xfId="1" applyNumberFormat="1" applyFont="1" applyFill="1" applyBorder="1" applyAlignment="1">
      <alignment horizontal="right" indent="1"/>
    </xf>
    <xf numFmtId="4" fontId="25" fillId="0" borderId="8" xfId="1" applyNumberFormat="1" applyFont="1" applyFill="1" applyBorder="1" applyAlignment="1">
      <alignment horizontal="right" indent="1"/>
    </xf>
    <xf numFmtId="165" fontId="25" fillId="0" borderId="8" xfId="1" applyNumberFormat="1" applyFont="1" applyFill="1" applyBorder="1" applyAlignment="1">
      <alignment horizontal="right" indent="1"/>
    </xf>
    <xf numFmtId="165" fontId="25" fillId="7" borderId="8" xfId="1" applyNumberFormat="1" applyFont="1" applyFill="1" applyBorder="1" applyAlignment="1">
      <alignment horizontal="right" indent="1"/>
    </xf>
    <xf numFmtId="0" fontId="12" fillId="0" borderId="0" xfId="0" applyFont="1" applyAlignment="1" applyProtection="1">
      <alignment horizontal="center" wrapText="1"/>
      <protection hidden="1"/>
    </xf>
    <xf numFmtId="0" fontId="3" fillId="0" borderId="0" xfId="0" applyFont="1" applyAlignment="1">
      <alignment wrapText="1"/>
    </xf>
    <xf numFmtId="0" fontId="17" fillId="0" borderId="0" xfId="0" applyFont="1" applyAlignment="1" applyProtection="1">
      <alignment horizontal="right"/>
      <protection hidden="1"/>
    </xf>
    <xf numFmtId="0" fontId="27" fillId="0" borderId="0" xfId="0" applyFont="1" applyAlignment="1" applyProtection="1">
      <alignment horizontal="right"/>
      <protection hidden="1"/>
    </xf>
    <xf numFmtId="0" fontId="12" fillId="0" borderId="8" xfId="0" applyFont="1" applyBorder="1" applyAlignment="1" applyProtection="1">
      <alignment horizontal="center" vertical="center" wrapText="1"/>
      <protection hidden="1"/>
    </xf>
    <xf numFmtId="49" fontId="32" fillId="0" borderId="9" xfId="0" applyNumberFormat="1" applyFont="1" applyBorder="1" applyAlignment="1">
      <alignment horizontal="center" vertical="center"/>
    </xf>
    <xf numFmtId="49" fontId="32" fillId="0" borderId="6" xfId="0" applyNumberFormat="1" applyFont="1" applyBorder="1" applyAlignment="1">
      <alignment horizontal="center" vertical="center"/>
    </xf>
    <xf numFmtId="0" fontId="12" fillId="0" borderId="0" xfId="0" applyFont="1" applyAlignment="1">
      <alignment horizontal="center"/>
    </xf>
    <xf numFmtId="0" fontId="44" fillId="0" borderId="0" xfId="0" applyFont="1" applyAlignment="1" applyProtection="1">
      <alignment horizontal="center" wrapText="1"/>
      <protection hidden="1"/>
    </xf>
    <xf numFmtId="9" fontId="51" fillId="0" borderId="0" xfId="5" applyFont="1" applyFill="1" applyBorder="1" applyAlignment="1" applyProtection="1">
      <alignment horizontal="right" wrapText="1"/>
      <protection hidden="1"/>
    </xf>
    <xf numFmtId="0" fontId="21" fillId="0" borderId="0" xfId="0" applyFont="1"/>
    <xf numFmtId="0" fontId="50" fillId="2" borderId="0" xfId="0" applyFont="1" applyFill="1"/>
    <xf numFmtId="164" fontId="50" fillId="2" borderId="0" xfId="0" applyNumberFormat="1" applyFont="1" applyFill="1"/>
    <xf numFmtId="164" fontId="50" fillId="2" borderId="0" xfId="0" applyNumberFormat="1" applyFont="1" applyFill="1" applyProtection="1">
      <protection locked="0"/>
    </xf>
    <xf numFmtId="0" fontId="17" fillId="3" borderId="8" xfId="0" applyFont="1" applyFill="1" applyBorder="1" applyAlignment="1">
      <alignment horizontal="center"/>
    </xf>
    <xf numFmtId="49" fontId="12" fillId="0" borderId="0" xfId="0" applyNumberFormat="1" applyFont="1" applyAlignment="1" applyProtection="1">
      <alignment horizontal="center"/>
      <protection hidden="1"/>
    </xf>
    <xf numFmtId="165" fontId="53" fillId="0" borderId="0" xfId="1" applyNumberFormat="1" applyFont="1" applyFill="1" applyBorder="1" applyAlignment="1">
      <alignment horizontal="right"/>
    </xf>
    <xf numFmtId="0" fontId="49" fillId="0" borderId="0" xfId="0" applyFont="1" applyProtection="1">
      <protection hidden="1"/>
    </xf>
    <xf numFmtId="0" fontId="52" fillId="0" borderId="0" xfId="0" applyFont="1" applyAlignment="1" applyProtection="1">
      <alignment horizontal="center"/>
      <protection hidden="1"/>
    </xf>
    <xf numFmtId="0" fontId="38" fillId="0" borderId="0" xfId="0" applyFont="1" applyAlignment="1" applyProtection="1">
      <alignment horizontal="left"/>
      <protection hidden="1"/>
    </xf>
    <xf numFmtId="0" fontId="39" fillId="0" borderId="0" xfId="0" applyFont="1" applyProtection="1">
      <protection hidden="1"/>
    </xf>
    <xf numFmtId="0" fontId="40" fillId="0" borderId="0" xfId="0" applyFont="1" applyProtection="1">
      <protection hidden="1"/>
    </xf>
    <xf numFmtId="0" fontId="49" fillId="0" borderId="0" xfId="0" applyFont="1" applyAlignment="1" applyProtection="1">
      <alignment horizontal="center"/>
      <protection hidden="1"/>
    </xf>
    <xf numFmtId="0" fontId="18" fillId="0" borderId="0" xfId="0" applyFont="1" applyAlignment="1" applyProtection="1">
      <alignment horizontal="center"/>
      <protection hidden="1"/>
    </xf>
    <xf numFmtId="0" fontId="55" fillId="0" borderId="0" xfId="0" applyFont="1"/>
    <xf numFmtId="0" fontId="56" fillId="2" borderId="0" xfId="0" applyFont="1" applyFill="1" applyAlignment="1">
      <alignment horizontal="center"/>
    </xf>
    <xf numFmtId="165" fontId="30" fillId="7" borderId="28" xfId="1" applyNumberFormat="1" applyFont="1" applyFill="1" applyBorder="1" applyAlignment="1">
      <alignment horizontal="right" indent="1"/>
    </xf>
    <xf numFmtId="165" fontId="30" fillId="7" borderId="29" xfId="1" applyNumberFormat="1" applyFont="1" applyFill="1" applyBorder="1" applyAlignment="1">
      <alignment horizontal="right" indent="1"/>
    </xf>
    <xf numFmtId="165" fontId="30" fillId="7" borderId="30" xfId="1" applyNumberFormat="1" applyFont="1" applyFill="1" applyBorder="1" applyAlignment="1">
      <alignment horizontal="right" indent="1"/>
    </xf>
    <xf numFmtId="167" fontId="6" fillId="10" borderId="24" xfId="0" applyNumberFormat="1" applyFont="1" applyFill="1" applyBorder="1"/>
    <xf numFmtId="167" fontId="6" fillId="0" borderId="24" xfId="2" applyNumberFormat="1" applyFont="1" applyFill="1" applyBorder="1" applyProtection="1"/>
    <xf numFmtId="167" fontId="6" fillId="10" borderId="24" xfId="2" applyNumberFormat="1" applyFont="1" applyFill="1" applyBorder="1" applyProtection="1"/>
    <xf numFmtId="167" fontId="6" fillId="10" borderId="9" xfId="2" applyNumberFormat="1" applyFont="1" applyFill="1" applyBorder="1" applyProtection="1"/>
    <xf numFmtId="167" fontId="6" fillId="0" borderId="24" xfId="0" applyNumberFormat="1" applyFont="1" applyBorder="1"/>
    <xf numFmtId="167" fontId="6" fillId="10" borderId="9" xfId="0" applyNumberFormat="1" applyFont="1" applyFill="1" applyBorder="1"/>
    <xf numFmtId="0" fontId="5" fillId="0" borderId="0" xfId="0" applyFont="1"/>
    <xf numFmtId="164" fontId="17" fillId="0" borderId="0" xfId="0" applyNumberFormat="1" applyFont="1" applyAlignment="1" applyProtection="1">
      <alignment horizontal="right"/>
      <protection hidden="1"/>
    </xf>
    <xf numFmtId="0" fontId="17" fillId="0" borderId="0" xfId="0" applyFont="1" applyAlignment="1">
      <alignment horizontal="right"/>
    </xf>
    <xf numFmtId="0" fontId="60" fillId="2" borderId="0" xfId="0" applyFont="1" applyFill="1"/>
    <xf numFmtId="0" fontId="60" fillId="0" borderId="0" xfId="0" applyFont="1"/>
    <xf numFmtId="0" fontId="3" fillId="0" borderId="0" xfId="9"/>
    <xf numFmtId="0" fontId="3" fillId="0" borderId="40" xfId="9" applyBorder="1"/>
    <xf numFmtId="0" fontId="62" fillId="0" borderId="0" xfId="9" applyFont="1"/>
    <xf numFmtId="0" fontId="63" fillId="0" borderId="0" xfId="9" applyFont="1"/>
    <xf numFmtId="0" fontId="30" fillId="0" borderId="0" xfId="9" applyFont="1"/>
    <xf numFmtId="0" fontId="67" fillId="0" borderId="0" xfId="9" applyFont="1" applyAlignment="1">
      <alignment wrapText="1"/>
    </xf>
    <xf numFmtId="0" fontId="68" fillId="0" borderId="0" xfId="9" applyFont="1"/>
    <xf numFmtId="0" fontId="4" fillId="0" borderId="0" xfId="9" applyFont="1"/>
    <xf numFmtId="0" fontId="66" fillId="0" borderId="0" xfId="9" applyFont="1" applyAlignment="1">
      <alignment wrapText="1"/>
    </xf>
    <xf numFmtId="0" fontId="66" fillId="0" borderId="0" xfId="9" applyFont="1" applyAlignment="1">
      <alignment vertical="center" wrapText="1"/>
    </xf>
    <xf numFmtId="0" fontId="71" fillId="0" borderId="0" xfId="9" applyFont="1"/>
    <xf numFmtId="0" fontId="74" fillId="0" borderId="0" xfId="9" applyFont="1"/>
    <xf numFmtId="170" fontId="74" fillId="0" borderId="0" xfId="9" applyNumberFormat="1" applyFont="1"/>
    <xf numFmtId="0" fontId="71" fillId="0" borderId="0" xfId="9" applyFont="1" applyProtection="1">
      <protection hidden="1"/>
    </xf>
    <xf numFmtId="170" fontId="71" fillId="0" borderId="0" xfId="9" applyNumberFormat="1" applyFont="1"/>
    <xf numFmtId="0" fontId="75" fillId="0" borderId="0" xfId="9" applyFont="1"/>
    <xf numFmtId="0" fontId="76" fillId="0" borderId="0" xfId="9" applyFont="1"/>
    <xf numFmtId="0" fontId="0" fillId="2" borderId="0" xfId="0" applyFill="1" applyProtection="1">
      <protection hidden="1"/>
    </xf>
    <xf numFmtId="0" fontId="18" fillId="2" borderId="0" xfId="0" applyFont="1" applyFill="1" applyProtection="1">
      <protection hidden="1"/>
    </xf>
    <xf numFmtId="0" fontId="0" fillId="2" borderId="0" xfId="0" applyFill="1" applyAlignment="1" applyProtection="1">
      <alignment horizontal="center"/>
      <protection hidden="1"/>
    </xf>
    <xf numFmtId="0" fontId="15" fillId="2" borderId="0" xfId="0" applyFont="1" applyFill="1" applyProtection="1">
      <protection hidden="1"/>
    </xf>
    <xf numFmtId="0" fontId="78" fillId="2" borderId="0" xfId="0" applyFont="1" applyFill="1" applyProtection="1">
      <protection hidden="1"/>
    </xf>
    <xf numFmtId="49" fontId="18" fillId="2" borderId="0" xfId="0" applyNumberFormat="1" applyFont="1" applyFill="1" applyProtection="1">
      <protection hidden="1"/>
    </xf>
    <xf numFmtId="0" fontId="6" fillId="2" borderId="0" xfId="0" applyFont="1" applyFill="1" applyProtection="1">
      <protection hidden="1"/>
    </xf>
    <xf numFmtId="0" fontId="12" fillId="2" borderId="4" xfId="0" applyFont="1" applyFill="1" applyBorder="1" applyProtection="1">
      <protection hidden="1"/>
    </xf>
    <xf numFmtId="0" fontId="18" fillId="2" borderId="4" xfId="0" applyFont="1" applyFill="1" applyBorder="1" applyProtection="1">
      <protection hidden="1"/>
    </xf>
    <xf numFmtId="0" fontId="6" fillId="2" borderId="4" xfId="0" applyFont="1" applyFill="1" applyBorder="1" applyProtection="1">
      <protection hidden="1"/>
    </xf>
    <xf numFmtId="0" fontId="12" fillId="2" borderId="4" xfId="0" applyFont="1" applyFill="1" applyBorder="1" applyAlignment="1" applyProtection="1">
      <alignment horizontal="left"/>
      <protection hidden="1"/>
    </xf>
    <xf numFmtId="0" fontId="12" fillId="2" borderId="4" xfId="0" applyFont="1" applyFill="1" applyBorder="1" applyAlignment="1" applyProtection="1">
      <alignment horizontal="right"/>
      <protection hidden="1"/>
    </xf>
    <xf numFmtId="0" fontId="79" fillId="2" borderId="0" xfId="0" applyFont="1" applyFill="1" applyProtection="1">
      <protection hidden="1"/>
    </xf>
    <xf numFmtId="0" fontId="80" fillId="2" borderId="0" xfId="3" applyFont="1" applyFill="1" applyAlignment="1" applyProtection="1">
      <alignment horizontal="left"/>
      <protection hidden="1"/>
    </xf>
    <xf numFmtId="49" fontId="8" fillId="2" borderId="0" xfId="0" applyNumberFormat="1" applyFont="1" applyFill="1" applyAlignment="1" applyProtection="1">
      <alignment horizontal="right"/>
      <protection hidden="1"/>
    </xf>
    <xf numFmtId="0" fontId="21" fillId="2" borderId="0" xfId="0" applyFont="1" applyFill="1" applyProtection="1">
      <protection hidden="1"/>
    </xf>
    <xf numFmtId="0" fontId="8" fillId="2" borderId="0" xfId="0" applyFont="1" applyFill="1" applyAlignment="1" applyProtection="1">
      <alignment horizontal="right"/>
      <protection hidden="1"/>
    </xf>
    <xf numFmtId="0" fontId="80" fillId="0" borderId="0" xfId="3" applyFont="1" applyFill="1" applyAlignment="1" applyProtection="1">
      <alignment horizontal="left"/>
      <protection hidden="1"/>
    </xf>
    <xf numFmtId="0" fontId="13" fillId="2" borderId="0" xfId="0" applyFont="1" applyFill="1" applyProtection="1">
      <protection hidden="1"/>
    </xf>
    <xf numFmtId="0" fontId="81" fillId="2" borderId="0" xfId="0" applyFont="1" applyFill="1" applyAlignment="1" applyProtection="1">
      <alignment horizontal="left"/>
      <protection hidden="1"/>
    </xf>
    <xf numFmtId="0" fontId="21" fillId="2" borderId="4" xfId="0" applyFont="1" applyFill="1" applyBorder="1" applyProtection="1">
      <protection hidden="1"/>
    </xf>
    <xf numFmtId="0" fontId="0" fillId="2" borderId="4" xfId="0" applyFill="1" applyBorder="1" applyProtection="1">
      <protection hidden="1"/>
    </xf>
    <xf numFmtId="0" fontId="81" fillId="2" borderId="4" xfId="0" applyFont="1" applyFill="1" applyBorder="1" applyAlignment="1" applyProtection="1">
      <alignment horizontal="left"/>
      <protection hidden="1"/>
    </xf>
    <xf numFmtId="49" fontId="8" fillId="2" borderId="4" xfId="0" applyNumberFormat="1" applyFont="1" applyFill="1" applyBorder="1" applyAlignment="1" applyProtection="1">
      <alignment horizontal="right"/>
      <protection hidden="1"/>
    </xf>
    <xf numFmtId="0" fontId="13" fillId="2" borderId="0" xfId="0" applyFont="1" applyFill="1" applyAlignment="1" applyProtection="1">
      <alignment horizontal="center" wrapText="1"/>
      <protection hidden="1"/>
    </xf>
    <xf numFmtId="0" fontId="5" fillId="2" borderId="0" xfId="0" applyFont="1" applyFill="1" applyAlignment="1" applyProtection="1">
      <alignment horizontal="center"/>
      <protection hidden="1"/>
    </xf>
    <xf numFmtId="0" fontId="81" fillId="2" borderId="0" xfId="0" applyFont="1" applyFill="1" applyAlignment="1" applyProtection="1">
      <alignment horizontal="center"/>
      <protection hidden="1"/>
    </xf>
    <xf numFmtId="0" fontId="8" fillId="2" borderId="0" xfId="0" applyFont="1" applyFill="1" applyProtection="1">
      <protection hidden="1"/>
    </xf>
    <xf numFmtId="0" fontId="81" fillId="2" borderId="0" xfId="0" applyFont="1" applyFill="1" applyProtection="1">
      <protection hidden="1"/>
    </xf>
    <xf numFmtId="0" fontId="13" fillId="2" borderId="0" xfId="0" applyFont="1" applyFill="1" applyAlignment="1" applyProtection="1">
      <alignment horizontal="center"/>
      <protection hidden="1"/>
    </xf>
    <xf numFmtId="0" fontId="3" fillId="2" borderId="0" xfId="0" applyFont="1" applyFill="1" applyProtection="1">
      <protection hidden="1"/>
    </xf>
    <xf numFmtId="0" fontId="80" fillId="2" borderId="0" xfId="3" applyFont="1" applyFill="1" applyBorder="1" applyAlignment="1" applyProtection="1">
      <alignment horizontal="left"/>
      <protection hidden="1"/>
    </xf>
    <xf numFmtId="0" fontId="80" fillId="0" borderId="0" xfId="3" applyFont="1" applyFill="1" applyAlignment="1" applyProtection="1">
      <protection hidden="1"/>
    </xf>
    <xf numFmtId="0" fontId="18" fillId="2" borderId="0" xfId="0" applyFont="1" applyFill="1" applyAlignment="1" applyProtection="1">
      <alignment horizontal="right"/>
      <protection hidden="1"/>
    </xf>
    <xf numFmtId="0" fontId="80" fillId="0" borderId="0" xfId="3" applyFont="1" applyFill="1" applyBorder="1" applyAlignment="1" applyProtection="1">
      <alignment horizontal="left"/>
      <protection hidden="1"/>
    </xf>
    <xf numFmtId="0" fontId="13" fillId="2" borderId="0" xfId="0" applyFont="1" applyFill="1" applyAlignment="1" applyProtection="1">
      <alignment horizontal="left"/>
      <protection hidden="1"/>
    </xf>
    <xf numFmtId="0" fontId="6" fillId="2" borderId="0" xfId="0" applyFont="1" applyFill="1" applyAlignment="1" applyProtection="1">
      <alignment wrapText="1"/>
      <protection hidden="1"/>
    </xf>
    <xf numFmtId="0" fontId="80" fillId="2" borderId="0" xfId="3" applyFont="1" applyFill="1" applyBorder="1" applyAlignment="1" applyProtection="1">
      <alignment horizontal="left" wrapText="1"/>
      <protection hidden="1"/>
    </xf>
    <xf numFmtId="0" fontId="8" fillId="2" borderId="0" xfId="0" applyFont="1" applyFill="1" applyAlignment="1" applyProtection="1">
      <alignment wrapText="1"/>
      <protection hidden="1"/>
    </xf>
    <xf numFmtId="0" fontId="80" fillId="0" borderId="0" xfId="3" applyFont="1" applyFill="1" applyBorder="1" applyAlignment="1" applyProtection="1">
      <alignment horizontal="left" wrapText="1"/>
      <protection hidden="1"/>
    </xf>
    <xf numFmtId="0" fontId="21" fillId="2" borderId="4" xfId="0" applyFont="1" applyFill="1" applyBorder="1" applyAlignment="1" applyProtection="1">
      <alignment horizontal="left"/>
      <protection hidden="1"/>
    </xf>
    <xf numFmtId="0" fontId="3" fillId="2" borderId="4" xfId="0" applyFont="1" applyFill="1" applyBorder="1" applyProtection="1">
      <protection hidden="1"/>
    </xf>
    <xf numFmtId="0" fontId="8" fillId="2" borderId="4" xfId="0" applyFont="1" applyFill="1" applyBorder="1" applyProtection="1">
      <protection hidden="1"/>
    </xf>
    <xf numFmtId="0" fontId="3" fillId="2" borderId="0" xfId="0" applyFont="1" applyFill="1" applyAlignment="1" applyProtection="1">
      <alignment wrapText="1"/>
      <protection hidden="1"/>
    </xf>
    <xf numFmtId="0" fontId="3" fillId="0" borderId="0" xfId="9" applyAlignment="1">
      <alignment vertical="center"/>
    </xf>
    <xf numFmtId="0" fontId="21" fillId="0" borderId="0" xfId="9" applyFont="1" applyAlignment="1">
      <alignment horizontal="center" vertical="center"/>
    </xf>
    <xf numFmtId="0" fontId="25" fillId="0" borderId="0" xfId="9" applyFont="1" applyAlignment="1">
      <alignment vertical="center"/>
    </xf>
    <xf numFmtId="0" fontId="3" fillId="0" borderId="0" xfId="9" applyAlignment="1">
      <alignment vertical="center" wrapText="1"/>
    </xf>
    <xf numFmtId="0" fontId="82" fillId="0" borderId="0" xfId="9" applyFont="1" applyAlignment="1">
      <alignment horizontal="left" vertical="center" wrapText="1"/>
    </xf>
    <xf numFmtId="0" fontId="5" fillId="0" borderId="0" xfId="9" applyFont="1" applyAlignment="1">
      <alignment vertical="center" wrapText="1"/>
    </xf>
    <xf numFmtId="0" fontId="3" fillId="0" borderId="0" xfId="9" applyAlignment="1">
      <alignment horizontal="left" vertical="center" wrapText="1"/>
    </xf>
    <xf numFmtId="0" fontId="84" fillId="0" borderId="0" xfId="9" applyFont="1" applyAlignment="1">
      <alignment horizontal="left" vertical="center" wrapText="1"/>
    </xf>
    <xf numFmtId="0" fontId="25" fillId="0" borderId="0" xfId="9" applyFont="1" applyAlignment="1">
      <alignment vertical="center" wrapText="1"/>
    </xf>
    <xf numFmtId="0" fontId="32" fillId="0" borderId="0" xfId="9" applyFont="1" applyAlignment="1">
      <alignment vertical="center" wrapText="1"/>
    </xf>
    <xf numFmtId="0" fontId="85" fillId="0" borderId="0" xfId="9" applyFont="1" applyAlignment="1">
      <alignment vertical="center" wrapText="1"/>
    </xf>
    <xf numFmtId="0" fontId="9" fillId="0" borderId="0" xfId="3" applyBorder="1" applyAlignment="1" applyProtection="1">
      <alignment horizontal="center" vertical="center" wrapText="1"/>
      <protection hidden="1"/>
    </xf>
    <xf numFmtId="0" fontId="82" fillId="0" borderId="0" xfId="9" applyFont="1" applyAlignment="1">
      <alignment vertical="center" wrapText="1"/>
    </xf>
    <xf numFmtId="0" fontId="30" fillId="0" borderId="0" xfId="9" applyFont="1" applyAlignment="1">
      <alignment vertical="center" wrapText="1"/>
    </xf>
    <xf numFmtId="0" fontId="25" fillId="0" borderId="0" xfId="9" applyFont="1" applyAlignment="1">
      <alignment horizontal="left" vertical="center"/>
    </xf>
    <xf numFmtId="0" fontId="3" fillId="0" borderId="0" xfId="3" applyNumberFormat="1" applyFont="1" applyBorder="1" applyAlignment="1" applyProtection="1">
      <alignment horizontal="left" vertical="center" wrapText="1"/>
    </xf>
    <xf numFmtId="0" fontId="9" fillId="0" borderId="0" xfId="3" applyNumberFormat="1" applyBorder="1" applyAlignment="1" applyProtection="1">
      <alignment horizontal="center" vertical="center" wrapText="1"/>
    </xf>
    <xf numFmtId="0" fontId="9" fillId="0" borderId="0" xfId="3" applyBorder="1" applyAlignment="1" applyProtection="1">
      <alignment horizontal="center" vertical="center"/>
    </xf>
    <xf numFmtId="0" fontId="25" fillId="0" borderId="0" xfId="9" applyFont="1" applyAlignment="1">
      <alignment horizontal="left" vertical="center" wrapText="1"/>
    </xf>
    <xf numFmtId="0" fontId="3" fillId="0" borderId="0" xfId="3" applyNumberFormat="1" applyFont="1" applyBorder="1" applyAlignment="1" applyProtection="1">
      <alignment vertical="center" wrapText="1"/>
      <protection hidden="1"/>
    </xf>
    <xf numFmtId="0" fontId="3" fillId="0" borderId="0" xfId="9" applyAlignment="1" applyProtection="1">
      <alignment vertical="center" wrapText="1"/>
      <protection hidden="1"/>
    </xf>
    <xf numFmtId="0" fontId="9" fillId="0" borderId="0" xfId="3" applyNumberFormat="1" applyBorder="1" applyAlignment="1" applyProtection="1">
      <alignment horizontal="center" vertical="center" wrapText="1"/>
      <protection hidden="1"/>
    </xf>
    <xf numFmtId="0" fontId="25" fillId="0" borderId="4" xfId="0" applyFont="1" applyBorder="1"/>
    <xf numFmtId="0" fontId="25" fillId="0" borderId="0" xfId="0" applyFont="1"/>
    <xf numFmtId="0" fontId="0" fillId="0" borderId="0" xfId="0" applyAlignment="1">
      <alignment wrapText="1"/>
    </xf>
    <xf numFmtId="49" fontId="8" fillId="0" borderId="0" xfId="0" applyNumberFormat="1" applyFont="1" applyAlignment="1" applyProtection="1">
      <alignment horizontal="right" vertical="center"/>
      <protection hidden="1"/>
    </xf>
    <xf numFmtId="0" fontId="53" fillId="9" borderId="0" xfId="0" applyFont="1" applyFill="1" applyAlignment="1">
      <alignment horizontal="center"/>
    </xf>
    <xf numFmtId="0" fontId="3" fillId="2" borderId="0" xfId="0" applyFont="1" applyFill="1"/>
    <xf numFmtId="0" fontId="3" fillId="2" borderId="0" xfId="0" applyFont="1" applyFill="1" applyAlignment="1">
      <alignment horizontal="left"/>
    </xf>
    <xf numFmtId="49" fontId="22" fillId="3" borderId="8" xfId="0" applyNumberFormat="1" applyFont="1" applyFill="1" applyBorder="1" applyAlignment="1">
      <alignment horizontal="center"/>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vertical="center"/>
    </xf>
    <xf numFmtId="0" fontId="87" fillId="0" borderId="0" xfId="10" applyFont="1" applyAlignment="1">
      <alignment vertical="center"/>
    </xf>
    <xf numFmtId="0" fontId="87" fillId="0" borderId="0" xfId="10" applyFont="1"/>
    <xf numFmtId="0" fontId="87" fillId="0" borderId="40" xfId="10" applyFont="1" applyBorder="1"/>
    <xf numFmtId="0" fontId="90" fillId="2" borderId="0" xfId="3" applyFont="1" applyFill="1" applyBorder="1" applyAlignment="1" applyProtection="1">
      <alignment horizontal="left"/>
      <protection hidden="1"/>
    </xf>
    <xf numFmtId="164" fontId="5" fillId="0" borderId="0" xfId="0" applyNumberFormat="1" applyFont="1" applyAlignment="1">
      <alignment horizontal="right"/>
    </xf>
    <xf numFmtId="166" fontId="3" fillId="0" borderId="0" xfId="2" applyNumberFormat="1" applyFont="1" applyFill="1" applyBorder="1"/>
    <xf numFmtId="49" fontId="3" fillId="0" borderId="0" xfId="0" applyNumberFormat="1" applyFont="1"/>
    <xf numFmtId="164" fontId="5" fillId="2" borderId="0" xfId="0" applyNumberFormat="1" applyFont="1" applyFill="1" applyAlignment="1">
      <alignment horizontal="right"/>
    </xf>
    <xf numFmtId="164" fontId="56" fillId="2" borderId="0" xfId="0" applyNumberFormat="1" applyFont="1" applyFill="1" applyAlignment="1">
      <alignment horizontal="right"/>
    </xf>
    <xf numFmtId="164" fontId="56" fillId="0" borderId="0" xfId="0" applyNumberFormat="1" applyFont="1" applyAlignment="1">
      <alignment horizontal="right"/>
    </xf>
    <xf numFmtId="43" fontId="56" fillId="0" borderId="0" xfId="0" applyNumberFormat="1" applyFont="1" applyAlignment="1">
      <alignment horizontal="right"/>
    </xf>
    <xf numFmtId="43" fontId="56" fillId="2" borderId="0" xfId="0" applyNumberFormat="1" applyFont="1" applyFill="1" applyAlignment="1">
      <alignment horizontal="right"/>
    </xf>
    <xf numFmtId="0" fontId="88" fillId="0" borderId="40" xfId="10" applyFont="1" applyBorder="1" applyAlignment="1">
      <alignment horizontal="left" vertical="center" wrapText="1"/>
    </xf>
    <xf numFmtId="0" fontId="3" fillId="0" borderId="0" xfId="3" applyNumberFormat="1" applyFont="1" applyBorder="1" applyAlignment="1" applyProtection="1">
      <alignment horizontal="left" wrapText="1"/>
    </xf>
    <xf numFmtId="0" fontId="89" fillId="0" borderId="0" xfId="10" applyFont="1" applyAlignment="1">
      <alignment horizontal="left" vertical="top" wrapText="1"/>
    </xf>
    <xf numFmtId="0" fontId="91" fillId="0" borderId="0" xfId="10" applyFont="1" applyAlignment="1">
      <alignment vertical="center"/>
    </xf>
    <xf numFmtId="0" fontId="87" fillId="0" borderId="0" xfId="10" applyFont="1" applyAlignment="1">
      <alignment vertical="top" wrapText="1"/>
    </xf>
    <xf numFmtId="171" fontId="5" fillId="0" borderId="0" xfId="1" applyNumberFormat="1" applyFont="1" applyFill="1" applyBorder="1" applyAlignment="1">
      <alignment horizontal="right"/>
    </xf>
    <xf numFmtId="0" fontId="87" fillId="0" borderId="0" xfId="10" applyFont="1" applyAlignment="1">
      <alignment vertical="center" wrapText="1"/>
    </xf>
    <xf numFmtId="0" fontId="87" fillId="0" borderId="0" xfId="10" applyFont="1" applyAlignment="1">
      <alignment horizontal="left" vertical="center" wrapText="1"/>
    </xf>
    <xf numFmtId="0" fontId="89" fillId="0" borderId="0" xfId="10" applyFont="1" applyAlignment="1">
      <alignment vertical="center" wrapText="1"/>
    </xf>
    <xf numFmtId="0" fontId="92" fillId="0" borderId="0" xfId="10" applyFont="1" applyAlignment="1">
      <alignment horizontal="left" vertical="center" wrapText="1"/>
    </xf>
    <xf numFmtId="0" fontId="92" fillId="0" borderId="0" xfId="10" applyFont="1" applyAlignment="1">
      <alignment vertical="center" wrapText="1"/>
    </xf>
    <xf numFmtId="0" fontId="87" fillId="0" borderId="0" xfId="10" applyFont="1" applyAlignment="1">
      <alignment vertical="top"/>
    </xf>
    <xf numFmtId="167" fontId="3" fillId="4" borderId="8" xfId="2" applyNumberFormat="1" applyFont="1" applyFill="1" applyBorder="1" applyProtection="1">
      <protection locked="0"/>
    </xf>
    <xf numFmtId="43" fontId="60" fillId="0" borderId="0" xfId="1" applyFont="1"/>
    <xf numFmtId="0" fontId="60" fillId="0" borderId="0" xfId="10" applyFont="1"/>
    <xf numFmtId="166" fontId="5" fillId="0" borderId="1" xfId="2" applyNumberFormat="1" applyFont="1" applyFill="1" applyBorder="1" applyAlignment="1">
      <alignment horizontal="right"/>
    </xf>
    <xf numFmtId="166" fontId="5" fillId="7" borderId="24" xfId="2" applyNumberFormat="1" applyFont="1" applyFill="1" applyBorder="1" applyAlignment="1">
      <alignment horizontal="right"/>
    </xf>
    <xf numFmtId="166" fontId="5" fillId="8" borderId="24" xfId="2" applyNumberFormat="1" applyFont="1" applyFill="1" applyBorder="1" applyAlignment="1">
      <alignment horizontal="right"/>
    </xf>
    <xf numFmtId="0" fontId="94" fillId="0" borderId="0" xfId="9" applyFont="1" applyAlignment="1">
      <alignment horizontal="center" vertical="center" wrapText="1"/>
    </xf>
    <xf numFmtId="0" fontId="94" fillId="0" borderId="0" xfId="9" applyFont="1" applyAlignment="1">
      <alignment horizontal="center" vertical="center"/>
    </xf>
    <xf numFmtId="0" fontId="3" fillId="0" borderId="0" xfId="0" applyFont="1" applyAlignment="1" applyProtection="1">
      <alignment horizontal="center"/>
      <protection hidden="1"/>
    </xf>
    <xf numFmtId="3" fontId="6" fillId="0" borderId="0" xfId="5" applyNumberFormat="1" applyFont="1" applyBorder="1" applyProtection="1">
      <protection hidden="1"/>
    </xf>
    <xf numFmtId="0" fontId="25" fillId="0" borderId="0" xfId="0" applyFont="1" applyAlignment="1" applyProtection="1">
      <alignment horizontal="right"/>
      <protection hidden="1"/>
    </xf>
    <xf numFmtId="11" fontId="18" fillId="0" borderId="0" xfId="0" applyNumberFormat="1" applyFont="1" applyProtection="1">
      <protection hidden="1"/>
    </xf>
    <xf numFmtId="2" fontId="17" fillId="0" borderId="0" xfId="1" applyNumberFormat="1" applyFont="1" applyFill="1" applyBorder="1" applyAlignment="1">
      <alignment horizontal="right"/>
    </xf>
    <xf numFmtId="0" fontId="8" fillId="0" borderId="0" xfId="0" applyFont="1" applyProtection="1">
      <protection hidden="1"/>
    </xf>
    <xf numFmtId="0" fontId="6" fillId="0" borderId="0" xfId="0" applyFont="1" applyProtection="1">
      <protection hidden="1"/>
    </xf>
    <xf numFmtId="165" fontId="17" fillId="0" borderId="0" xfId="1" applyNumberFormat="1" applyFont="1" applyFill="1" applyBorder="1" applyAlignment="1">
      <alignment horizontal="right"/>
    </xf>
    <xf numFmtId="2" fontId="17" fillId="0" borderId="23" xfId="1" applyNumberFormat="1" applyFont="1" applyFill="1" applyBorder="1" applyAlignment="1">
      <alignment horizontal="right"/>
    </xf>
    <xf numFmtId="0" fontId="12" fillId="0" borderId="0" xfId="0" applyFont="1" applyAlignment="1" applyProtection="1">
      <alignment wrapText="1"/>
      <protection hidden="1"/>
    </xf>
    <xf numFmtId="0" fontId="12" fillId="0" borderId="8" xfId="0" applyFont="1" applyBorder="1" applyAlignment="1" applyProtection="1">
      <alignment horizontal="center" wrapText="1"/>
      <protection hidden="1"/>
    </xf>
    <xf numFmtId="2" fontId="12" fillId="0" borderId="32" xfId="1" applyNumberFormat="1" applyFont="1" applyFill="1" applyBorder="1" applyAlignment="1">
      <alignment horizontal="right"/>
    </xf>
    <xf numFmtId="2" fontId="12" fillId="5" borderId="33" xfId="1" applyNumberFormat="1" applyFont="1" applyFill="1" applyBorder="1" applyAlignment="1">
      <alignment horizontal="right"/>
    </xf>
    <xf numFmtId="2" fontId="12" fillId="0" borderId="33" xfId="1" applyNumberFormat="1" applyFont="1" applyFill="1" applyBorder="1" applyAlignment="1">
      <alignment horizontal="right"/>
    </xf>
    <xf numFmtId="2" fontId="12" fillId="5" borderId="34" xfId="1" applyNumberFormat="1" applyFont="1" applyFill="1" applyBorder="1" applyAlignment="1">
      <alignment horizontal="right"/>
    </xf>
    <xf numFmtId="165" fontId="12" fillId="0" borderId="13" xfId="1" applyNumberFormat="1" applyFont="1" applyFill="1" applyBorder="1" applyAlignment="1">
      <alignment horizontal="right"/>
    </xf>
    <xf numFmtId="165" fontId="12" fillId="5" borderId="14" xfId="1" applyNumberFormat="1" applyFont="1" applyFill="1" applyBorder="1" applyAlignment="1">
      <alignment horizontal="right"/>
    </xf>
    <xf numFmtId="165" fontId="12" fillId="0" borderId="14" xfId="1" applyNumberFormat="1" applyFont="1" applyFill="1" applyBorder="1" applyAlignment="1">
      <alignment horizontal="right"/>
    </xf>
    <xf numFmtId="165" fontId="12" fillId="5" borderId="15" xfId="1" applyNumberFormat="1" applyFont="1" applyFill="1" applyBorder="1" applyAlignment="1">
      <alignment horizontal="right"/>
    </xf>
    <xf numFmtId="165" fontId="12" fillId="0" borderId="13" xfId="1" applyNumberFormat="1" applyFont="1" applyFill="1" applyBorder="1" applyProtection="1">
      <protection hidden="1"/>
    </xf>
    <xf numFmtId="165" fontId="12" fillId="5" borderId="14" xfId="1" applyNumberFormat="1" applyFont="1" applyFill="1" applyBorder="1" applyProtection="1">
      <protection hidden="1"/>
    </xf>
    <xf numFmtId="165" fontId="12" fillId="0" borderId="14" xfId="1" applyNumberFormat="1" applyFont="1" applyFill="1" applyBorder="1" applyProtection="1">
      <protection hidden="1"/>
    </xf>
    <xf numFmtId="165" fontId="12" fillId="5" borderId="15" xfId="1" applyNumberFormat="1" applyFont="1" applyFill="1" applyBorder="1" applyProtection="1">
      <protection hidden="1"/>
    </xf>
    <xf numFmtId="49" fontId="12" fillId="0" borderId="0" xfId="1" applyNumberFormat="1" applyFont="1" applyAlignment="1" applyProtection="1">
      <alignment horizontal="center" wrapText="1"/>
      <protection hidden="1"/>
    </xf>
    <xf numFmtId="0" fontId="12" fillId="0" borderId="4" xfId="0" applyFont="1" applyBorder="1" applyAlignment="1" applyProtection="1">
      <alignment horizontal="center" wrapText="1"/>
      <protection hidden="1"/>
    </xf>
    <xf numFmtId="49" fontId="12" fillId="0" borderId="9" xfId="0" applyNumberFormat="1" applyFont="1" applyBorder="1"/>
    <xf numFmtId="165" fontId="5" fillId="0" borderId="8" xfId="1" applyNumberFormat="1" applyFont="1" applyFill="1" applyBorder="1" applyAlignment="1">
      <alignment horizontal="center"/>
    </xf>
    <xf numFmtId="165" fontId="5" fillId="7" borderId="8" xfId="1" applyNumberFormat="1" applyFont="1" applyFill="1" applyBorder="1" applyAlignment="1">
      <alignment horizontal="center"/>
    </xf>
    <xf numFmtId="165" fontId="5" fillId="8" borderId="8" xfId="1" applyNumberFormat="1" applyFont="1" applyFill="1" applyBorder="1" applyAlignment="1">
      <alignment horizontal="center"/>
    </xf>
    <xf numFmtId="2" fontId="5" fillId="0" borderId="1" xfId="0" applyNumberFormat="1" applyFont="1" applyBorder="1" applyAlignment="1">
      <alignment horizontal="right"/>
    </xf>
    <xf numFmtId="2" fontId="5" fillId="7" borderId="24" xfId="0" applyNumberFormat="1" applyFont="1" applyFill="1" applyBorder="1" applyAlignment="1">
      <alignment horizontal="right"/>
    </xf>
    <xf numFmtId="2" fontId="5" fillId="0" borderId="24" xfId="0" applyNumberFormat="1" applyFont="1" applyBorder="1" applyAlignment="1">
      <alignment horizontal="right"/>
    </xf>
    <xf numFmtId="2" fontId="5" fillId="8" borderId="8" xfId="0" applyNumberFormat="1" applyFont="1" applyFill="1" applyBorder="1" applyAlignment="1">
      <alignment horizontal="right"/>
    </xf>
    <xf numFmtId="165" fontId="5" fillId="9" borderId="1" xfId="0" applyNumberFormat="1" applyFont="1" applyFill="1" applyBorder="1" applyAlignment="1">
      <alignment horizontal="right"/>
    </xf>
    <xf numFmtId="165" fontId="5" fillId="7" borderId="24" xfId="0" applyNumberFormat="1" applyFont="1" applyFill="1" applyBorder="1" applyAlignment="1">
      <alignment horizontal="right"/>
    </xf>
    <xf numFmtId="165" fontId="5" fillId="9" borderId="24" xfId="0" applyNumberFormat="1" applyFont="1" applyFill="1" applyBorder="1" applyAlignment="1">
      <alignment horizontal="right"/>
    </xf>
    <xf numFmtId="165" fontId="5" fillId="7" borderId="9" xfId="0" applyNumberFormat="1" applyFont="1" applyFill="1" applyBorder="1" applyAlignment="1">
      <alignment horizontal="right"/>
    </xf>
    <xf numFmtId="165" fontId="5" fillId="2" borderId="1" xfId="0" applyNumberFormat="1" applyFont="1" applyFill="1" applyBorder="1" applyAlignment="1">
      <alignment horizontal="right"/>
    </xf>
    <xf numFmtId="165" fontId="5" fillId="2" borderId="24" xfId="0" applyNumberFormat="1" applyFont="1" applyFill="1" applyBorder="1" applyAlignment="1">
      <alignment horizontal="right"/>
    </xf>
    <xf numFmtId="165" fontId="5" fillId="8" borderId="8" xfId="0" applyNumberFormat="1" applyFont="1" applyFill="1" applyBorder="1" applyAlignment="1">
      <alignment horizontal="right"/>
    </xf>
    <xf numFmtId="165" fontId="5" fillId="0" borderId="1" xfId="0" applyNumberFormat="1" applyFont="1" applyBorder="1" applyAlignment="1">
      <alignment horizontal="right"/>
    </xf>
    <xf numFmtId="165" fontId="5" fillId="0" borderId="24" xfId="0" applyNumberFormat="1" applyFont="1" applyBorder="1" applyAlignment="1">
      <alignment horizontal="right"/>
    </xf>
    <xf numFmtId="165" fontId="5" fillId="0" borderId="1" xfId="1" applyNumberFormat="1" applyFont="1" applyFill="1" applyBorder="1" applyAlignment="1">
      <alignment horizontal="right"/>
    </xf>
    <xf numFmtId="165" fontId="5" fillId="7" borderId="24" xfId="1" applyNumberFormat="1" applyFont="1" applyFill="1" applyBorder="1" applyAlignment="1">
      <alignment horizontal="right"/>
    </xf>
    <xf numFmtId="165" fontId="5" fillId="0" borderId="24" xfId="1" applyNumberFormat="1" applyFont="1" applyFill="1" applyBorder="1" applyAlignment="1">
      <alignment horizontal="right"/>
    </xf>
    <xf numFmtId="165" fontId="5" fillId="8" borderId="8" xfId="1" applyNumberFormat="1" applyFont="1" applyFill="1" applyBorder="1" applyAlignment="1">
      <alignment horizontal="right"/>
    </xf>
    <xf numFmtId="0" fontId="77" fillId="0" borderId="0" xfId="9" applyFont="1" applyAlignment="1">
      <alignment horizontal="center"/>
    </xf>
    <xf numFmtId="0" fontId="3" fillId="0" borderId="0" xfId="9" applyAlignment="1">
      <alignment horizontal="center"/>
    </xf>
    <xf numFmtId="0" fontId="61" fillId="0" borderId="0" xfId="9" applyFont="1" applyAlignment="1">
      <alignment horizontal="center"/>
    </xf>
    <xf numFmtId="0" fontId="3" fillId="0" borderId="4" xfId="9" applyBorder="1" applyAlignment="1">
      <alignment horizontal="center"/>
    </xf>
    <xf numFmtId="49" fontId="64" fillId="0" borderId="0" xfId="9" applyNumberFormat="1" applyFont="1" applyAlignment="1">
      <alignment horizontal="center"/>
    </xf>
    <xf numFmtId="0" fontId="65" fillId="0" borderId="0" xfId="9" applyFont="1" applyAlignment="1">
      <alignment horizontal="center"/>
    </xf>
    <xf numFmtId="0" fontId="66" fillId="0" borderId="0" xfId="9" applyFont="1" applyAlignment="1">
      <alignment horizontal="center" wrapText="1"/>
    </xf>
    <xf numFmtId="0" fontId="69" fillId="0" borderId="0" xfId="9" applyFont="1" applyAlignment="1">
      <alignment horizontal="center" wrapText="1"/>
    </xf>
    <xf numFmtId="0" fontId="70" fillId="0" borderId="0" xfId="9" applyFont="1" applyAlignment="1">
      <alignment horizontal="center"/>
    </xf>
    <xf numFmtId="0" fontId="66" fillId="0" borderId="0" xfId="9" applyFont="1" applyAlignment="1">
      <alignment horizontal="center" vertical="center" wrapText="1"/>
    </xf>
    <xf numFmtId="0" fontId="72" fillId="0" borderId="0" xfId="9" applyFont="1" applyAlignment="1">
      <alignment horizontal="center" vertical="center" wrapText="1"/>
    </xf>
    <xf numFmtId="0" fontId="26" fillId="2" borderId="0" xfId="0" applyFont="1" applyFill="1" applyAlignment="1" applyProtection="1">
      <alignment horizontal="center"/>
      <protection hidden="1"/>
    </xf>
    <xf numFmtId="49" fontId="28" fillId="2" borderId="0" xfId="0" applyNumberFormat="1" applyFont="1" applyFill="1" applyAlignment="1" applyProtection="1">
      <alignment horizontal="center"/>
      <protection hidden="1"/>
    </xf>
    <xf numFmtId="0" fontId="65" fillId="2" borderId="0" xfId="0" applyFont="1" applyFill="1" applyAlignment="1" applyProtection="1">
      <alignment horizontal="center"/>
      <protection hidden="1"/>
    </xf>
    <xf numFmtId="0" fontId="40" fillId="2" borderId="0" xfId="0" applyFont="1" applyFill="1" applyAlignment="1" applyProtection="1">
      <alignment horizontal="center"/>
      <protection hidden="1"/>
    </xf>
    <xf numFmtId="0" fontId="6" fillId="2" borderId="0" xfId="0" applyFont="1" applyFill="1" applyAlignment="1" applyProtection="1">
      <alignment horizontal="left" wrapText="1"/>
      <protection hidden="1"/>
    </xf>
    <xf numFmtId="0" fontId="18" fillId="0" borderId="0" xfId="0" applyFont="1" applyAlignment="1" applyProtection="1">
      <alignment horizontal="center" vertical="top" wrapText="1"/>
      <protection hidden="1"/>
    </xf>
    <xf numFmtId="0" fontId="0" fillId="0" borderId="0" xfId="0" applyAlignment="1" applyProtection="1">
      <alignment horizontal="center" vertical="top" wrapText="1"/>
      <protection hidden="1"/>
    </xf>
    <xf numFmtId="0" fontId="59" fillId="0" borderId="0" xfId="3" applyFont="1" applyAlignment="1" applyProtection="1">
      <alignment horizontal="center"/>
      <protection hidden="1"/>
    </xf>
    <xf numFmtId="0" fontId="58" fillId="0" borderId="0" xfId="0" applyFont="1" applyAlignment="1" applyProtection="1">
      <alignment horizontal="center"/>
      <protection hidden="1"/>
    </xf>
    <xf numFmtId="0" fontId="38" fillId="0" borderId="4" xfId="0" applyFont="1" applyBorder="1" applyAlignment="1" applyProtection="1">
      <alignment horizontal="center"/>
      <protection hidden="1"/>
    </xf>
    <xf numFmtId="0" fontId="54" fillId="0" borderId="0" xfId="0" applyFont="1" applyAlignment="1" applyProtection="1">
      <alignment horizontal="left" vertical="top" wrapText="1"/>
      <protection hidden="1"/>
    </xf>
    <xf numFmtId="0" fontId="54" fillId="0" borderId="0" xfId="0" applyFont="1" applyAlignment="1" applyProtection="1">
      <alignment horizontal="center" vertical="top" wrapText="1"/>
      <protection hidden="1"/>
    </xf>
    <xf numFmtId="0" fontId="57" fillId="0" borderId="0" xfId="3" applyFont="1" applyAlignment="1" applyProtection="1">
      <alignment horizontal="center"/>
      <protection hidden="1"/>
    </xf>
    <xf numFmtId="0" fontId="47" fillId="0" borderId="0" xfId="0" applyFont="1" applyAlignment="1" applyProtection="1">
      <alignment horizontal="left"/>
      <protection hidden="1"/>
    </xf>
    <xf numFmtId="0" fontId="20" fillId="0" borderId="0" xfId="0" applyFont="1" applyAlignment="1" applyProtection="1">
      <alignment horizontal="left"/>
      <protection hidden="1"/>
    </xf>
    <xf numFmtId="0" fontId="31" fillId="2" borderId="0" xfId="0" applyFont="1" applyFill="1" applyAlignment="1">
      <alignment horizontal="left"/>
    </xf>
    <xf numFmtId="0" fontId="5" fillId="0" borderId="0" xfId="0" applyFont="1" applyAlignment="1">
      <alignment horizontal="left" wrapText="1"/>
    </xf>
    <xf numFmtId="0" fontId="3" fillId="0" borderId="0" xfId="0" applyFont="1" applyAlignment="1">
      <alignment horizontal="left" wrapText="1"/>
    </xf>
    <xf numFmtId="0" fontId="3" fillId="0" borderId="7" xfId="0" applyFont="1" applyBorder="1" applyAlignment="1">
      <alignment horizontal="left" wrapText="1"/>
    </xf>
    <xf numFmtId="0" fontId="13" fillId="0" borderId="0" xfId="0" applyFont="1" applyAlignment="1">
      <alignment horizontal="left" vertical="top" wrapText="1"/>
    </xf>
    <xf numFmtId="0" fontId="3" fillId="0" borderId="0" xfId="0" applyFont="1" applyAlignment="1">
      <alignment horizontal="left" vertical="top" wrapText="1"/>
    </xf>
    <xf numFmtId="0" fontId="13" fillId="0" borderId="0" xfId="0" applyFont="1" applyAlignment="1" applyProtection="1">
      <alignment horizontal="left" vertical="top" wrapText="1"/>
      <protection hidden="1"/>
    </xf>
    <xf numFmtId="0" fontId="12" fillId="0" borderId="0" xfId="0" applyFont="1" applyAlignment="1" applyProtection="1">
      <alignment horizontal="center" wrapText="1"/>
      <protection hidden="1"/>
    </xf>
    <xf numFmtId="0" fontId="5" fillId="0" borderId="0" xfId="0" applyFont="1" applyAlignment="1">
      <alignment horizontal="left" vertical="top" wrapText="1"/>
    </xf>
    <xf numFmtId="0" fontId="26" fillId="0" borderId="0" xfId="0" applyFont="1" applyAlignment="1">
      <alignment horizontal="left" wrapText="1"/>
    </xf>
    <xf numFmtId="0" fontId="36" fillId="0" borderId="0" xfId="0" applyFont="1" applyAlignment="1">
      <alignment horizontal="left" vertical="top" wrapText="1"/>
    </xf>
    <xf numFmtId="0" fontId="32" fillId="0" borderId="5" xfId="0" applyFont="1" applyBorder="1" applyAlignment="1">
      <alignment horizontal="center"/>
    </xf>
    <xf numFmtId="0" fontId="32" fillId="0" borderId="23" xfId="0" applyFont="1" applyBorder="1" applyAlignment="1">
      <alignment horizontal="center"/>
    </xf>
    <xf numFmtId="0" fontId="32" fillId="0" borderId="31" xfId="0" applyFont="1" applyBorder="1" applyAlignment="1">
      <alignment horizontal="center"/>
    </xf>
    <xf numFmtId="0" fontId="24" fillId="0" borderId="0" xfId="0" applyFont="1" applyAlignment="1">
      <alignment horizontal="left" wrapText="1"/>
    </xf>
    <xf numFmtId="0" fontId="33" fillId="0" borderId="0" xfId="0" applyFont="1" applyAlignment="1">
      <alignment horizontal="left" wrapText="1"/>
    </xf>
    <xf numFmtId="0" fontId="13" fillId="0" borderId="0" xfId="0" applyFont="1" applyAlignment="1">
      <alignment horizontal="left" wrapText="1"/>
    </xf>
    <xf numFmtId="0" fontId="32" fillId="0" borderId="7" xfId="0" applyFont="1" applyBorder="1" applyAlignment="1">
      <alignment horizontal="center" wrapText="1"/>
    </xf>
    <xf numFmtId="0" fontId="32" fillId="0" borderId="6" xfId="0" applyFont="1" applyBorder="1" applyAlignment="1">
      <alignment horizontal="center" wrapText="1"/>
    </xf>
    <xf numFmtId="0" fontId="6" fillId="0" borderId="1" xfId="0" applyFont="1" applyBorder="1" applyAlignment="1">
      <alignment horizontal="left" vertical="center" wrapText="1"/>
    </xf>
    <xf numFmtId="0" fontId="6" fillId="0" borderId="9" xfId="0" applyFont="1" applyBorder="1" applyAlignment="1">
      <alignment horizontal="left" vertical="center" wrapText="1"/>
    </xf>
    <xf numFmtId="0" fontId="12" fillId="0" borderId="4" xfId="0" applyFont="1" applyBorder="1" applyAlignment="1">
      <alignment horizontal="left"/>
    </xf>
    <xf numFmtId="0" fontId="12" fillId="0" borderId="0" xfId="0" applyFont="1" applyAlignment="1">
      <alignment horizontal="left"/>
    </xf>
    <xf numFmtId="0" fontId="29" fillId="0" borderId="0" xfId="0" applyFont="1" applyAlignment="1">
      <alignment horizontal="left" wrapText="1"/>
    </xf>
    <xf numFmtId="49" fontId="8" fillId="0" borderId="23" xfId="0" applyNumberFormat="1" applyFont="1" applyBorder="1" applyAlignment="1">
      <alignment horizontal="left" vertical="top" wrapText="1"/>
    </xf>
    <xf numFmtId="49" fontId="8" fillId="0" borderId="0" xfId="0" applyNumberFormat="1" applyFont="1" applyAlignment="1">
      <alignment horizontal="left" vertical="top" wrapText="1"/>
    </xf>
    <xf numFmtId="0" fontId="93" fillId="0" borderId="0" xfId="10" applyFont="1" applyAlignment="1">
      <alignment horizontal="left" wrapText="1"/>
    </xf>
    <xf numFmtId="0" fontId="87" fillId="0" borderId="0" xfId="10" applyFont="1" applyAlignment="1">
      <alignment horizontal="left" vertical="center" wrapText="1"/>
    </xf>
    <xf numFmtId="0" fontId="92" fillId="0" borderId="0" xfId="10" applyFont="1" applyAlignment="1">
      <alignment horizontal="left" vertical="center" wrapText="1"/>
    </xf>
    <xf numFmtId="0" fontId="6" fillId="0" borderId="0" xfId="0" applyFont="1" applyAlignment="1">
      <alignment horizontal="left" wrapText="1"/>
    </xf>
  </cellXfs>
  <cellStyles count="11">
    <cellStyle name="Comma" xfId="1" builtinId="3"/>
    <cellStyle name="Currency" xfId="2" builtinId="4"/>
    <cellStyle name="Currency 2" xfId="8" xr:uid="{00000000-0005-0000-0000-000002000000}"/>
    <cellStyle name="Hyperlink" xfId="3" builtinId="8"/>
    <cellStyle name="Normal" xfId="0" builtinId="0"/>
    <cellStyle name="Normal 2" xfId="4" xr:uid="{00000000-0005-0000-0000-000005000000}"/>
    <cellStyle name="Normal 2 2" xfId="6" xr:uid="{00000000-0005-0000-0000-000006000000}"/>
    <cellStyle name="Normal 2 2 2" xfId="9" xr:uid="{00000000-0005-0000-0000-000007000000}"/>
    <cellStyle name="Normal 3" xfId="7" xr:uid="{00000000-0005-0000-0000-000008000000}"/>
    <cellStyle name="Normal 4" xfId="10" xr:uid="{00000000-0005-0000-0000-000009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20884"/>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06432748537"/>
          <c:y val="0.19178082191780821"/>
          <c:w val="0.87329434697855746"/>
          <c:h val="0.71917808219178081"/>
        </c:manualLayout>
      </c:layout>
      <c:lineChart>
        <c:grouping val="standard"/>
        <c:varyColors val="0"/>
        <c:ser>
          <c:idx val="3"/>
          <c:order val="0"/>
          <c:tx>
            <c:strRef>
              <c:f>TRENDS!$C$17</c:f>
              <c:strCache>
                <c:ptCount val="1"/>
              </c:strCache>
            </c:strRef>
          </c:tx>
          <c:spPr>
            <a:ln w="12700">
              <a:solidFill>
                <a:srgbClr val="000000"/>
              </a:solidFill>
              <a:prstDash val="lgDash"/>
            </a:ln>
          </c:spPr>
          <c:marker>
            <c:symbol val="none"/>
          </c:marker>
          <c:cat>
            <c:strRef>
              <c:f>TRENDS!$D$13:$I$13</c:f>
              <c:strCache>
                <c:ptCount val="6"/>
                <c:pt idx="0">
                  <c:v>2013-2014</c:v>
                </c:pt>
                <c:pt idx="1">
                  <c:v>2014-2015</c:v>
                </c:pt>
                <c:pt idx="2">
                  <c:v>2015-2016</c:v>
                </c:pt>
                <c:pt idx="3">
                  <c:v>2016-2017</c:v>
                </c:pt>
                <c:pt idx="4">
                  <c:v>2017-2018</c:v>
                </c:pt>
                <c:pt idx="5">
                  <c:v>2018-2019</c:v>
                </c:pt>
              </c:strCache>
            </c:strRef>
          </c:cat>
          <c:val>
            <c:numRef>
              <c:f>TRENDS!$D$17:$I$17</c:f>
              <c:numCache>
                <c:formatCode>0.00</c:formatCode>
                <c:ptCount val="6"/>
                <c:pt idx="0">
                  <c:v>0.4</c:v>
                </c:pt>
                <c:pt idx="1">
                  <c:v>0.4</c:v>
                </c:pt>
                <c:pt idx="2">
                  <c:v>0.4</c:v>
                </c:pt>
                <c:pt idx="3">
                  <c:v>0.4</c:v>
                </c:pt>
                <c:pt idx="4">
                  <c:v>0.4</c:v>
                </c:pt>
                <c:pt idx="5">
                  <c:v>0.4</c:v>
                </c:pt>
              </c:numCache>
            </c:numRef>
          </c:val>
          <c:smooth val="0"/>
          <c:extLst>
            <c:ext xmlns:c16="http://schemas.microsoft.com/office/drawing/2014/chart" uri="{C3380CC4-5D6E-409C-BE32-E72D297353CC}">
              <c16:uniqueId val="{00000000-F820-42EE-89B5-ED4E0C030FAC}"/>
            </c:ext>
          </c:extLst>
        </c:ser>
        <c:ser>
          <c:idx val="1"/>
          <c:order val="1"/>
          <c:tx>
            <c:strRef>
              <c:f>TRENDS!$C$15</c:f>
              <c:strCache>
                <c:ptCount val="1"/>
                <c:pt idx="0">
                  <c:v> WEST MEDIAN</c:v>
                </c:pt>
              </c:strCache>
            </c:strRef>
          </c:tx>
          <c:spPr>
            <a:ln w="25400">
              <a:solidFill>
                <a:srgbClr val="DD0806"/>
              </a:solidFill>
              <a:prstDash val="solid"/>
            </a:ln>
          </c:spPr>
          <c:marker>
            <c:symbol val="circle"/>
            <c:size val="3"/>
            <c:spPr>
              <a:solidFill>
                <a:srgbClr val="FF0000"/>
              </a:solidFill>
              <a:ln>
                <a:solidFill>
                  <a:srgbClr val="DD0806"/>
                </a:solidFill>
                <a:prstDash val="solid"/>
              </a:ln>
            </c:spPr>
          </c:marker>
          <c:cat>
            <c:strRef>
              <c:f>TRENDS!$D$13:$I$13</c:f>
              <c:strCache>
                <c:ptCount val="6"/>
                <c:pt idx="0">
                  <c:v>2013-2014</c:v>
                </c:pt>
                <c:pt idx="1">
                  <c:v>2014-2015</c:v>
                </c:pt>
                <c:pt idx="2">
                  <c:v>2015-2016</c:v>
                </c:pt>
                <c:pt idx="3">
                  <c:v>2016-2017</c:v>
                </c:pt>
                <c:pt idx="4">
                  <c:v>2017-2018</c:v>
                </c:pt>
                <c:pt idx="5">
                  <c:v>2018-2019</c:v>
                </c:pt>
              </c:strCache>
            </c:strRef>
          </c:cat>
          <c:val>
            <c:numRef>
              <c:f>TRENDS!$D$15:$I$15</c:f>
              <c:numCache>
                <c:formatCode>#,##0.00</c:formatCode>
                <c:ptCount val="6"/>
                <c:pt idx="0">
                  <c:v>0.51584561024367903</c:v>
                </c:pt>
                <c:pt idx="1">
                  <c:v>0.52234982343314496</c:v>
                </c:pt>
                <c:pt idx="2">
                  <c:v>0.46755575859439302</c:v>
                </c:pt>
                <c:pt idx="3">
                  <c:v>0.52600953880592105</c:v>
                </c:pt>
                <c:pt idx="4">
                  <c:v>0.56037562268882202</c:v>
                </c:pt>
                <c:pt idx="5">
                  <c:v>0.44135603753049402</c:v>
                </c:pt>
              </c:numCache>
            </c:numRef>
          </c:val>
          <c:smooth val="0"/>
          <c:extLst>
            <c:ext xmlns:c16="http://schemas.microsoft.com/office/drawing/2014/chart" uri="{C3380CC4-5D6E-409C-BE32-E72D297353CC}">
              <c16:uniqueId val="{00000001-F820-42EE-89B5-ED4E0C030FAC}"/>
            </c:ext>
          </c:extLst>
        </c:ser>
        <c:ser>
          <c:idx val="0"/>
          <c:order val="2"/>
          <c:tx>
            <c:strRef>
              <c:f>TRENDS!$C$14</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TRENDS!$D$13:$I$13</c:f>
              <c:strCache>
                <c:ptCount val="6"/>
                <c:pt idx="0">
                  <c:v>2013-2014</c:v>
                </c:pt>
                <c:pt idx="1">
                  <c:v>2014-2015</c:v>
                </c:pt>
                <c:pt idx="2">
                  <c:v>2015-2016</c:v>
                </c:pt>
                <c:pt idx="3">
                  <c:v>2016-2017</c:v>
                </c:pt>
                <c:pt idx="4">
                  <c:v>2017-2018</c:v>
                </c:pt>
                <c:pt idx="5">
                  <c:v>2018-2019</c:v>
                </c:pt>
              </c:strCache>
            </c:strRef>
          </c:cat>
          <c:val>
            <c:numRef>
              <c:f>TRENDS!$D$14:$I$14</c:f>
              <c:numCache>
                <c:formatCode>#,##0.00</c:formatCode>
                <c:ptCount val="6"/>
                <c:pt idx="0">
                  <c:v>0.62739695967186704</c:v>
                </c:pt>
                <c:pt idx="1">
                  <c:v>0.60476385563895796</c:v>
                </c:pt>
                <c:pt idx="2">
                  <c:v>0.57747468667155999</c:v>
                </c:pt>
                <c:pt idx="3">
                  <c:v>0.64682132343564802</c:v>
                </c:pt>
                <c:pt idx="4">
                  <c:v>0.66518634172784397</c:v>
                </c:pt>
                <c:pt idx="5">
                  <c:v>0.59137543418159999</c:v>
                </c:pt>
              </c:numCache>
            </c:numRef>
          </c:val>
          <c:smooth val="0"/>
          <c:extLst>
            <c:ext xmlns:c16="http://schemas.microsoft.com/office/drawing/2014/chart" uri="{C3380CC4-5D6E-409C-BE32-E72D297353CC}">
              <c16:uniqueId val="{00000002-F820-42EE-89B5-ED4E0C030FAC}"/>
            </c:ext>
          </c:extLst>
        </c:ser>
        <c:ser>
          <c:idx val="2"/>
          <c:order val="3"/>
          <c:tx>
            <c:strRef>
              <c:f>TRENDS!$C$16</c:f>
              <c:strCache>
                <c:ptCount val="1"/>
                <c:pt idx="0">
                  <c:v>TEXAS LUTHERAN</c:v>
                </c:pt>
              </c:strCache>
            </c:strRef>
          </c:tx>
          <c:spPr>
            <a:ln w="38100">
              <a:solidFill>
                <a:srgbClr val="FCF305"/>
              </a:solidFill>
              <a:prstDash val="solid"/>
            </a:ln>
          </c:spPr>
          <c:marker>
            <c:symbol val="diamond"/>
            <c:size val="6"/>
            <c:spPr>
              <a:solidFill>
                <a:srgbClr val="FFFF00"/>
              </a:solidFill>
              <a:ln>
                <a:solidFill>
                  <a:srgbClr val="000000"/>
                </a:solidFill>
                <a:prstDash val="solid"/>
              </a:ln>
            </c:spPr>
          </c:marker>
          <c:cat>
            <c:strRef>
              <c:f>TRENDS!$D$13:$I$13</c:f>
              <c:strCache>
                <c:ptCount val="6"/>
                <c:pt idx="0">
                  <c:v>2013-2014</c:v>
                </c:pt>
                <c:pt idx="1">
                  <c:v>2014-2015</c:v>
                </c:pt>
                <c:pt idx="2">
                  <c:v>2015-2016</c:v>
                </c:pt>
                <c:pt idx="3">
                  <c:v>2016-2017</c:v>
                </c:pt>
                <c:pt idx="4">
                  <c:v>2017-2018</c:v>
                </c:pt>
                <c:pt idx="5">
                  <c:v>2018-2019</c:v>
                </c:pt>
              </c:strCache>
            </c:strRef>
          </c:cat>
          <c:val>
            <c:numRef>
              <c:f>TRENDS!$D$16:$I$16</c:f>
              <c:numCache>
                <c:formatCode>#,##0.00</c:formatCode>
                <c:ptCount val="6"/>
                <c:pt idx="0">
                  <c:v>1.0222807446498314</c:v>
                </c:pt>
                <c:pt idx="1">
                  <c:v>1.1887068745909424</c:v>
                </c:pt>
                <c:pt idx="2">
                  <c:v>1.0130066742448416</c:v>
                </c:pt>
                <c:pt idx="3">
                  <c:v>0.84946204774859624</c:v>
                </c:pt>
                <c:pt idx="4">
                  <c:v>0.75986385736933837</c:v>
                </c:pt>
                <c:pt idx="5">
                  <c:v>0.25538437061331215</c:v>
                </c:pt>
              </c:numCache>
            </c:numRef>
          </c:val>
          <c:smooth val="0"/>
          <c:extLst>
            <c:ext xmlns:c16="http://schemas.microsoft.com/office/drawing/2014/chart" uri="{C3380CC4-5D6E-409C-BE32-E72D297353CC}">
              <c16:uniqueId val="{00000003-F820-42EE-89B5-ED4E0C030FAC}"/>
            </c:ext>
          </c:extLst>
        </c:ser>
        <c:dLbls>
          <c:showLegendKey val="0"/>
          <c:showVal val="0"/>
          <c:showCatName val="0"/>
          <c:showSerName val="0"/>
          <c:showPercent val="0"/>
          <c:showBubbleSize val="0"/>
        </c:dLbls>
        <c:smooth val="0"/>
        <c:axId val="516564032"/>
        <c:axId val="516564816"/>
      </c:lineChart>
      <c:catAx>
        <c:axId val="516564032"/>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6564816"/>
        <c:crosses val="max"/>
        <c:auto val="1"/>
        <c:lblAlgn val="ctr"/>
        <c:lblOffset val="100"/>
        <c:tickLblSkip val="1"/>
        <c:tickMarkSkip val="1"/>
        <c:noMultiLvlLbl val="0"/>
      </c:catAx>
      <c:valAx>
        <c:axId val="516564816"/>
        <c:scaling>
          <c:orientation val="minMax"/>
          <c:min val="0.2"/>
        </c:scaling>
        <c:delete val="0"/>
        <c:axPos val="l"/>
        <c:majorGridlines>
          <c:spPr>
            <a:ln w="3175">
              <a:solidFill>
                <a:srgbClr val="000000"/>
              </a:solidFill>
              <a:prstDash val="solid"/>
            </a:ln>
          </c:spPr>
        </c:majorGridlines>
        <c:numFmt formatCode="#,##0.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516564032"/>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50628626636765E-2"/>
          <c:y val="7.8328981723237823E-2"/>
          <c:w val="0.77936033344492961"/>
          <c:h val="0.78590078328981761"/>
        </c:manualLayout>
      </c:layout>
      <c:lineChart>
        <c:grouping val="standard"/>
        <c:varyColors val="0"/>
        <c:ser>
          <c:idx val="7"/>
          <c:order val="0"/>
          <c:tx>
            <c:strRef>
              <c:f>'OPERATING RESERVE CARNEGIE'!$C$43</c:f>
              <c:strCache>
                <c:ptCount val="1"/>
                <c:pt idx="0">
                  <c:v>Baseline</c:v>
                </c:pt>
              </c:strCache>
            </c:strRef>
          </c:tx>
          <c:spPr>
            <a:ln w="25400">
              <a:solidFill>
                <a:srgbClr val="000000"/>
              </a:solidFill>
              <a:prstDash val="lgDash"/>
            </a:ln>
          </c:spPr>
          <c:marker>
            <c:symbol val="none"/>
          </c:marker>
          <c:cat>
            <c:strRef>
              <c:f>'OPERATING RESERVE CARNEGIE'!$D$35:$I$35</c:f>
              <c:strCache>
                <c:ptCount val="6"/>
                <c:pt idx="0">
                  <c:v>2013-2014</c:v>
                </c:pt>
                <c:pt idx="1">
                  <c:v>2014-2015</c:v>
                </c:pt>
                <c:pt idx="2">
                  <c:v>2015-2016</c:v>
                </c:pt>
                <c:pt idx="3">
                  <c:v>2016-2017</c:v>
                </c:pt>
                <c:pt idx="4">
                  <c:v>2017-2018</c:v>
                </c:pt>
                <c:pt idx="5">
                  <c:v>2018-2019</c:v>
                </c:pt>
              </c:strCache>
            </c:strRef>
          </c:cat>
          <c:val>
            <c:numRef>
              <c:f>'OPERATING RESERVE CARNEGIE'!$D$43:$I$43</c:f>
              <c:numCache>
                <c:formatCode>0.00</c:formatCode>
                <c:ptCount val="6"/>
                <c:pt idx="0">
                  <c:v>0.4</c:v>
                </c:pt>
                <c:pt idx="1">
                  <c:v>0.4</c:v>
                </c:pt>
                <c:pt idx="2">
                  <c:v>0.4</c:v>
                </c:pt>
                <c:pt idx="3">
                  <c:v>0.4</c:v>
                </c:pt>
                <c:pt idx="4">
                  <c:v>0.4</c:v>
                </c:pt>
                <c:pt idx="5">
                  <c:v>0.4</c:v>
                </c:pt>
              </c:numCache>
            </c:numRef>
          </c:val>
          <c:smooth val="0"/>
          <c:extLst>
            <c:ext xmlns:c16="http://schemas.microsoft.com/office/drawing/2014/chart" uri="{C3380CC4-5D6E-409C-BE32-E72D297353CC}">
              <c16:uniqueId val="{00000000-4844-433D-91E8-7B6835908CD6}"/>
            </c:ext>
          </c:extLst>
        </c:ser>
        <c:ser>
          <c:idx val="0"/>
          <c:order val="1"/>
          <c:tx>
            <c:strRef>
              <c:f>'OPERATING RESERVE CARNEGIE'!$C$36</c:f>
              <c:strCache>
                <c:ptCount val="1"/>
                <c:pt idx="0">
                  <c:v>MA-Larger (152)</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'OPERATING RESERVE CARNEGIE'!$D$35:$I$35</c:f>
              <c:strCache>
                <c:ptCount val="6"/>
                <c:pt idx="0">
                  <c:v>2013-2014</c:v>
                </c:pt>
                <c:pt idx="1">
                  <c:v>2014-2015</c:v>
                </c:pt>
                <c:pt idx="2">
                  <c:v>2015-2016</c:v>
                </c:pt>
                <c:pt idx="3">
                  <c:v>2016-2017</c:v>
                </c:pt>
                <c:pt idx="4">
                  <c:v>2017-2018</c:v>
                </c:pt>
                <c:pt idx="5">
                  <c:v>2018-2019</c:v>
                </c:pt>
              </c:strCache>
            </c:strRef>
          </c:cat>
          <c:val>
            <c:numRef>
              <c:f>'OPERATING RESERVE CARNEGIE'!$D$36:$I$36</c:f>
              <c:numCache>
                <c:formatCode>0.00</c:formatCode>
                <c:ptCount val="6"/>
                <c:pt idx="0">
                  <c:v>0.57914771908144747</c:v>
                </c:pt>
                <c:pt idx="1">
                  <c:v>0.56967425448617703</c:v>
                </c:pt>
                <c:pt idx="2">
                  <c:v>0.57267031905178056</c:v>
                </c:pt>
                <c:pt idx="3">
                  <c:v>0.61022407551492952</c:v>
                </c:pt>
                <c:pt idx="4">
                  <c:v>0.65151310308134791</c:v>
                </c:pt>
                <c:pt idx="5">
                  <c:v>0.59989486597891295</c:v>
                </c:pt>
              </c:numCache>
            </c:numRef>
          </c:val>
          <c:smooth val="0"/>
          <c:extLst>
            <c:ext xmlns:c16="http://schemas.microsoft.com/office/drawing/2014/chart" uri="{C3380CC4-5D6E-409C-BE32-E72D297353CC}">
              <c16:uniqueId val="{00000001-4844-433D-91E8-7B6835908CD6}"/>
            </c:ext>
          </c:extLst>
        </c:ser>
        <c:ser>
          <c:idx val="1"/>
          <c:order val="2"/>
          <c:tx>
            <c:strRef>
              <c:f>'OPERATING RESERVE CARNEGIE'!$C$37</c:f>
              <c:strCache>
                <c:ptCount val="1"/>
                <c:pt idx="0">
                  <c:v>MA-Medium (115)</c:v>
                </c:pt>
              </c:strCache>
            </c:strRef>
          </c:tx>
          <c:spPr>
            <a:ln w="25400">
              <a:solidFill>
                <a:srgbClr val="DD0806"/>
              </a:solidFill>
              <a:prstDash val="solid"/>
            </a:ln>
          </c:spPr>
          <c:marker>
            <c:symbol val="star"/>
            <c:size val="5"/>
            <c:spPr>
              <a:noFill/>
              <a:ln>
                <a:solidFill>
                  <a:srgbClr val="FF0000"/>
                </a:solidFill>
                <a:prstDash val="solid"/>
              </a:ln>
            </c:spPr>
          </c:marker>
          <c:cat>
            <c:strRef>
              <c:f>'OPERATING RESERVE CARNEGIE'!$D$35:$I$35</c:f>
              <c:strCache>
                <c:ptCount val="6"/>
                <c:pt idx="0">
                  <c:v>2013-2014</c:v>
                </c:pt>
                <c:pt idx="1">
                  <c:v>2014-2015</c:v>
                </c:pt>
                <c:pt idx="2">
                  <c:v>2015-2016</c:v>
                </c:pt>
                <c:pt idx="3">
                  <c:v>2016-2017</c:v>
                </c:pt>
                <c:pt idx="4">
                  <c:v>2017-2018</c:v>
                </c:pt>
                <c:pt idx="5">
                  <c:v>2018-2019</c:v>
                </c:pt>
              </c:strCache>
            </c:strRef>
          </c:cat>
          <c:val>
            <c:numRef>
              <c:f>'OPERATING RESERVE CARNEGIE'!$D$37:$I$37</c:f>
              <c:numCache>
                <c:formatCode>0.00</c:formatCode>
                <c:ptCount val="6"/>
                <c:pt idx="0">
                  <c:v>0.51896515128682297</c:v>
                </c:pt>
                <c:pt idx="1">
                  <c:v>0.46785999101450898</c:v>
                </c:pt>
                <c:pt idx="2">
                  <c:v>0.493698630830254</c:v>
                </c:pt>
                <c:pt idx="3">
                  <c:v>0.51978937690524996</c:v>
                </c:pt>
                <c:pt idx="4">
                  <c:v>0.54568147790339405</c:v>
                </c:pt>
                <c:pt idx="5">
                  <c:v>0.44407536481785298</c:v>
                </c:pt>
              </c:numCache>
            </c:numRef>
          </c:val>
          <c:smooth val="0"/>
          <c:extLst>
            <c:ext xmlns:c16="http://schemas.microsoft.com/office/drawing/2014/chart" uri="{C3380CC4-5D6E-409C-BE32-E72D297353CC}">
              <c16:uniqueId val="{00000002-4844-433D-91E8-7B6835908CD6}"/>
            </c:ext>
          </c:extLst>
        </c:ser>
        <c:ser>
          <c:idx val="2"/>
          <c:order val="3"/>
          <c:tx>
            <c:strRef>
              <c:f>'OPERATING RESERVE CARNEGIE'!$C$38</c:f>
              <c:strCache>
                <c:ptCount val="1"/>
                <c:pt idx="0">
                  <c:v>MA-Smaller (67)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'OPERATING RESERVE CARNEGIE'!$D$35:$I$35</c:f>
              <c:strCache>
                <c:ptCount val="6"/>
                <c:pt idx="0">
                  <c:v>2013-2014</c:v>
                </c:pt>
                <c:pt idx="1">
                  <c:v>2014-2015</c:v>
                </c:pt>
                <c:pt idx="2">
                  <c:v>2015-2016</c:v>
                </c:pt>
                <c:pt idx="3">
                  <c:v>2016-2017</c:v>
                </c:pt>
                <c:pt idx="4">
                  <c:v>2017-2018</c:v>
                </c:pt>
                <c:pt idx="5">
                  <c:v>2018-2019</c:v>
                </c:pt>
              </c:strCache>
            </c:strRef>
          </c:cat>
          <c:val>
            <c:numRef>
              <c:f>'OPERATING RESERVE CARNEGIE'!$D$38:$I$38</c:f>
              <c:numCache>
                <c:formatCode>0.00</c:formatCode>
                <c:ptCount val="6"/>
                <c:pt idx="0">
                  <c:v>0.46876568551430903</c:v>
                </c:pt>
                <c:pt idx="1">
                  <c:v>0.39215893806081698</c:v>
                </c:pt>
                <c:pt idx="2">
                  <c:v>0.35015143523696601</c:v>
                </c:pt>
                <c:pt idx="3">
                  <c:v>0.36694310374012701</c:v>
                </c:pt>
                <c:pt idx="4">
                  <c:v>0.46973187266044197</c:v>
                </c:pt>
                <c:pt idx="5">
                  <c:v>0.426821923506088</c:v>
                </c:pt>
              </c:numCache>
            </c:numRef>
          </c:val>
          <c:smooth val="0"/>
          <c:extLst>
            <c:ext xmlns:c16="http://schemas.microsoft.com/office/drawing/2014/chart" uri="{C3380CC4-5D6E-409C-BE32-E72D297353CC}">
              <c16:uniqueId val="{00000003-4844-433D-91E8-7B6835908CD6}"/>
            </c:ext>
          </c:extLst>
        </c:ser>
        <c:ser>
          <c:idx val="3"/>
          <c:order val="4"/>
          <c:tx>
            <c:strRef>
              <c:f>'OPERATING RESERVE CARNEGIE'!$C$39</c:f>
              <c:strCache>
                <c:ptCount val="1"/>
                <c:pt idx="0">
                  <c:v>BA-Arts &amp; Sci (198)</c:v>
                </c:pt>
              </c:strCache>
            </c:strRef>
          </c:tx>
          <c:spPr>
            <a:ln w="25400">
              <a:solidFill>
                <a:srgbClr val="006411"/>
              </a:solidFill>
              <a:prstDash val="solid"/>
            </a:ln>
          </c:spPr>
          <c:marker>
            <c:symbol val="x"/>
            <c:size val="5"/>
            <c:spPr>
              <a:noFill/>
              <a:ln>
                <a:solidFill>
                  <a:srgbClr val="008000"/>
                </a:solidFill>
                <a:prstDash val="solid"/>
              </a:ln>
            </c:spPr>
          </c:marker>
          <c:cat>
            <c:strRef>
              <c:f>'OPERATING RESERVE CARNEGIE'!$D$35:$I$35</c:f>
              <c:strCache>
                <c:ptCount val="6"/>
                <c:pt idx="0">
                  <c:v>2013-2014</c:v>
                </c:pt>
                <c:pt idx="1">
                  <c:v>2014-2015</c:v>
                </c:pt>
                <c:pt idx="2">
                  <c:v>2015-2016</c:v>
                </c:pt>
                <c:pt idx="3">
                  <c:v>2016-2017</c:v>
                </c:pt>
                <c:pt idx="4">
                  <c:v>2017-2018</c:v>
                </c:pt>
                <c:pt idx="5">
                  <c:v>2018-2019</c:v>
                </c:pt>
              </c:strCache>
            </c:strRef>
          </c:cat>
          <c:val>
            <c:numRef>
              <c:f>'OPERATING RESERVE CARNEGIE'!$D$39:$I$39</c:f>
              <c:numCache>
                <c:formatCode>0.00</c:formatCode>
                <c:ptCount val="6"/>
                <c:pt idx="0">
                  <c:v>1.4343712995881599</c:v>
                </c:pt>
                <c:pt idx="1">
                  <c:v>1.4111987063762701</c:v>
                </c:pt>
                <c:pt idx="2">
                  <c:v>1.2726131795661999</c:v>
                </c:pt>
                <c:pt idx="3">
                  <c:v>1.524685408508905</c:v>
                </c:pt>
                <c:pt idx="4">
                  <c:v>1.496870728600405</c:v>
                </c:pt>
                <c:pt idx="5">
                  <c:v>1.32901074511249</c:v>
                </c:pt>
              </c:numCache>
            </c:numRef>
          </c:val>
          <c:smooth val="0"/>
          <c:extLst>
            <c:ext xmlns:c16="http://schemas.microsoft.com/office/drawing/2014/chart" uri="{C3380CC4-5D6E-409C-BE32-E72D297353CC}">
              <c16:uniqueId val="{00000004-4844-433D-91E8-7B6835908CD6}"/>
            </c:ext>
          </c:extLst>
        </c:ser>
        <c:ser>
          <c:idx val="4"/>
          <c:order val="5"/>
          <c:tx>
            <c:strRef>
              <c:f>'OPERATING RESERVE CARNEGIE'!$C$40</c:f>
              <c:strCache>
                <c:ptCount val="1"/>
                <c:pt idx="0">
                  <c:v>BA-Diverse (153)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'OPERATING RESERVE CARNEGIE'!$D$35:$I$35</c:f>
              <c:strCache>
                <c:ptCount val="6"/>
                <c:pt idx="0">
                  <c:v>2013-2014</c:v>
                </c:pt>
                <c:pt idx="1">
                  <c:v>2014-2015</c:v>
                </c:pt>
                <c:pt idx="2">
                  <c:v>2015-2016</c:v>
                </c:pt>
                <c:pt idx="3">
                  <c:v>2016-2017</c:v>
                </c:pt>
                <c:pt idx="4">
                  <c:v>2017-2018</c:v>
                </c:pt>
                <c:pt idx="5">
                  <c:v>2018-2019</c:v>
                </c:pt>
              </c:strCache>
            </c:strRef>
          </c:cat>
          <c:val>
            <c:numRef>
              <c:f>'OPERATING RESERVE CARNEGIE'!$D$40:$I$40</c:f>
              <c:numCache>
                <c:formatCode>0.00</c:formatCode>
                <c:ptCount val="6"/>
                <c:pt idx="0">
                  <c:v>0.34508679391286801</c:v>
                </c:pt>
                <c:pt idx="1">
                  <c:v>0.34481093143429498</c:v>
                </c:pt>
                <c:pt idx="2">
                  <c:v>0.33792695724994698</c:v>
                </c:pt>
                <c:pt idx="3">
                  <c:v>0.36730448366558999</c:v>
                </c:pt>
                <c:pt idx="4">
                  <c:v>0.39375614084743399</c:v>
                </c:pt>
                <c:pt idx="5">
                  <c:v>0.34907172088857902</c:v>
                </c:pt>
              </c:numCache>
            </c:numRef>
          </c:val>
          <c:smooth val="0"/>
          <c:extLst>
            <c:ext xmlns:c16="http://schemas.microsoft.com/office/drawing/2014/chart" uri="{C3380CC4-5D6E-409C-BE32-E72D297353CC}">
              <c16:uniqueId val="{00000005-4844-433D-91E8-7B6835908CD6}"/>
            </c:ext>
          </c:extLst>
        </c:ser>
        <c:ser>
          <c:idx val="5"/>
          <c:order val="6"/>
          <c:tx>
            <c:strRef>
              <c:f>'OPERATING RESERVE CARNEGIE'!$C$41</c:f>
              <c:strCache>
                <c:ptCount val="1"/>
                <c:pt idx="0">
                  <c:v>National Median</c:v>
                </c:pt>
              </c:strCache>
            </c:strRef>
          </c:tx>
          <c:spPr>
            <a:ln w="38100">
              <a:solidFill>
                <a:srgbClr val="000000"/>
              </a:solidFill>
              <a:prstDash val="solid"/>
            </a:ln>
          </c:spPr>
          <c:marker>
            <c:symbol val="square"/>
            <c:size val="7"/>
            <c:spPr>
              <a:solidFill>
                <a:schemeClr val="tx1"/>
              </a:solidFill>
              <a:ln>
                <a:solidFill>
                  <a:srgbClr val="000000"/>
                </a:solidFill>
                <a:prstDash val="solid"/>
              </a:ln>
            </c:spPr>
          </c:marker>
          <c:cat>
            <c:strRef>
              <c:f>'OPERATING RESERVE CARNEGIE'!$D$35:$I$35</c:f>
              <c:strCache>
                <c:ptCount val="6"/>
                <c:pt idx="0">
                  <c:v>2013-2014</c:v>
                </c:pt>
                <c:pt idx="1">
                  <c:v>2014-2015</c:v>
                </c:pt>
                <c:pt idx="2">
                  <c:v>2015-2016</c:v>
                </c:pt>
                <c:pt idx="3">
                  <c:v>2016-2017</c:v>
                </c:pt>
                <c:pt idx="4">
                  <c:v>2017-2018</c:v>
                </c:pt>
                <c:pt idx="5">
                  <c:v>2018-2019</c:v>
                </c:pt>
              </c:strCache>
            </c:strRef>
          </c:cat>
          <c:val>
            <c:numRef>
              <c:f>'OPERATING RESERVE CARNEGIE'!$D$41:$I$41</c:f>
              <c:numCache>
                <c:formatCode>0.00</c:formatCode>
                <c:ptCount val="6"/>
                <c:pt idx="0">
                  <c:v>0.62739695967186704</c:v>
                </c:pt>
                <c:pt idx="1">
                  <c:v>0.60476385563895796</c:v>
                </c:pt>
                <c:pt idx="2">
                  <c:v>0.57747468667155999</c:v>
                </c:pt>
                <c:pt idx="3">
                  <c:v>0.64682132343564802</c:v>
                </c:pt>
                <c:pt idx="4">
                  <c:v>0.66518634172784397</c:v>
                </c:pt>
                <c:pt idx="5">
                  <c:v>0.59137543418159999</c:v>
                </c:pt>
              </c:numCache>
            </c:numRef>
          </c:val>
          <c:smooth val="0"/>
          <c:extLst>
            <c:ext xmlns:c16="http://schemas.microsoft.com/office/drawing/2014/chart" uri="{C3380CC4-5D6E-409C-BE32-E72D297353CC}">
              <c16:uniqueId val="{00000006-4844-433D-91E8-7B6835908CD6}"/>
            </c:ext>
          </c:extLst>
        </c:ser>
        <c:ser>
          <c:idx val="6"/>
          <c:order val="7"/>
          <c:tx>
            <c:strRef>
              <c:f>'OPERATING RESERVE CARNEGIE'!$C$42</c:f>
              <c:strCache>
                <c:ptCount val="1"/>
                <c:pt idx="0">
                  <c:v>TEXAS LUTHERAN</c:v>
                </c:pt>
              </c:strCache>
            </c:strRef>
          </c:tx>
          <c:spPr>
            <a:ln w="25400">
              <a:solidFill>
                <a:srgbClr val="FCF305"/>
              </a:solidFill>
              <a:prstDash val="solid"/>
            </a:ln>
          </c:spPr>
          <c:marker>
            <c:symbol val="diamond"/>
            <c:size val="7"/>
            <c:spPr>
              <a:solidFill>
                <a:srgbClr val="FFFF00"/>
              </a:solidFill>
              <a:ln>
                <a:solidFill>
                  <a:schemeClr val="tx1"/>
                </a:solidFill>
              </a:ln>
            </c:spPr>
          </c:marker>
          <c:cat>
            <c:strRef>
              <c:f>'OPERATING RESERVE CARNEGIE'!$D$35:$I$35</c:f>
              <c:strCache>
                <c:ptCount val="6"/>
                <c:pt idx="0">
                  <c:v>2013-2014</c:v>
                </c:pt>
                <c:pt idx="1">
                  <c:v>2014-2015</c:v>
                </c:pt>
                <c:pt idx="2">
                  <c:v>2015-2016</c:v>
                </c:pt>
                <c:pt idx="3">
                  <c:v>2016-2017</c:v>
                </c:pt>
                <c:pt idx="4">
                  <c:v>2017-2018</c:v>
                </c:pt>
                <c:pt idx="5">
                  <c:v>2018-2019</c:v>
                </c:pt>
              </c:strCache>
            </c:strRef>
          </c:cat>
          <c:val>
            <c:numRef>
              <c:f>'OPERATING RESERVE CARNEGIE'!$D$42:$I$42</c:f>
              <c:numCache>
                <c:formatCode>0.00</c:formatCode>
                <c:ptCount val="6"/>
                <c:pt idx="0">
                  <c:v>1.0222807446498314</c:v>
                </c:pt>
                <c:pt idx="1">
                  <c:v>1.1887068745909424</c:v>
                </c:pt>
                <c:pt idx="2">
                  <c:v>1.0130066742448416</c:v>
                </c:pt>
                <c:pt idx="3">
                  <c:v>0.84946204774859624</c:v>
                </c:pt>
                <c:pt idx="4">
                  <c:v>0.75986385736933837</c:v>
                </c:pt>
                <c:pt idx="5">
                  <c:v>0.25538437061331215</c:v>
                </c:pt>
              </c:numCache>
            </c:numRef>
          </c:val>
          <c:smooth val="0"/>
          <c:extLst>
            <c:ext xmlns:c16="http://schemas.microsoft.com/office/drawing/2014/chart" uri="{C3380CC4-5D6E-409C-BE32-E72D297353CC}">
              <c16:uniqueId val="{00000007-4844-433D-91E8-7B6835908CD6}"/>
            </c:ext>
          </c:extLst>
        </c:ser>
        <c:dLbls>
          <c:showLegendKey val="0"/>
          <c:showVal val="0"/>
          <c:showCatName val="0"/>
          <c:showSerName val="0"/>
          <c:showPercent val="0"/>
          <c:showBubbleSize val="0"/>
        </c:dLbls>
        <c:smooth val="0"/>
        <c:axId val="517989912"/>
        <c:axId val="517990304"/>
      </c:lineChart>
      <c:catAx>
        <c:axId val="517989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990304"/>
        <c:crossesAt val="-2"/>
        <c:auto val="1"/>
        <c:lblAlgn val="ctr"/>
        <c:lblOffset val="100"/>
        <c:tickLblSkip val="1"/>
        <c:tickMarkSkip val="1"/>
        <c:noMultiLvlLbl val="0"/>
      </c:catAx>
      <c:valAx>
        <c:axId val="517990304"/>
        <c:scaling>
          <c:orientation val="minMax"/>
          <c:min val="0.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7989912"/>
        <c:crosses val="autoZero"/>
        <c:crossBetween val="between"/>
      </c:valAx>
      <c:spPr>
        <a:solidFill>
          <a:srgbClr val="C0C0C0"/>
        </a:solidFill>
        <a:ln w="12700">
          <a:solidFill>
            <a:srgbClr val="808080"/>
          </a:solidFill>
          <a:prstDash val="solid"/>
        </a:ln>
      </c:spPr>
    </c:plotArea>
    <c:legend>
      <c:legendPos val="r"/>
      <c:layout>
        <c:manualLayout>
          <c:xMode val="edge"/>
          <c:yMode val="edge"/>
          <c:x val="0.8327663668375973"/>
          <c:y val="1.3055104404377651E-2"/>
          <c:w val="0.16133431719611557"/>
          <c:h val="0.4725993846069502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50628626636765E-2"/>
          <c:y val="7.8328981723237823E-2"/>
          <c:w val="0.77936033344492961"/>
          <c:h val="0.78590078328981761"/>
        </c:manualLayout>
      </c:layout>
      <c:lineChart>
        <c:grouping val="standard"/>
        <c:varyColors val="0"/>
        <c:ser>
          <c:idx val="7"/>
          <c:order val="0"/>
          <c:tx>
            <c:strRef>
              <c:f>'DEBT REGION'!$C$43</c:f>
              <c:strCache>
                <c:ptCount val="1"/>
                <c:pt idx="0">
                  <c:v>Baseline</c:v>
                </c:pt>
              </c:strCache>
            </c:strRef>
          </c:tx>
          <c:spPr>
            <a:ln w="25400">
              <a:solidFill>
                <a:srgbClr val="333333"/>
              </a:solidFill>
              <a:prstDash val="lgDash"/>
            </a:ln>
          </c:spPr>
          <c:marker>
            <c:symbol val="none"/>
          </c:marker>
          <c:cat>
            <c:strRef>
              <c:f>'DEBT REGION'!$D$35:$I$35</c:f>
              <c:strCache>
                <c:ptCount val="6"/>
                <c:pt idx="0">
                  <c:v>2013-2014</c:v>
                </c:pt>
                <c:pt idx="1">
                  <c:v>2014-2015</c:v>
                </c:pt>
                <c:pt idx="2">
                  <c:v>2015-2016</c:v>
                </c:pt>
                <c:pt idx="3">
                  <c:v>2016-2017</c:v>
                </c:pt>
                <c:pt idx="4">
                  <c:v>2017-2018</c:v>
                </c:pt>
                <c:pt idx="5">
                  <c:v>2018-2019</c:v>
                </c:pt>
              </c:strCache>
            </c:strRef>
          </c:cat>
          <c:val>
            <c:numRef>
              <c:f>'DEBT REGION'!$D$43:$I$43</c:f>
              <c:numCache>
                <c:formatCode>0.00</c:formatCode>
                <c:ptCount val="6"/>
                <c:pt idx="0">
                  <c:v>1.25</c:v>
                </c:pt>
                <c:pt idx="1">
                  <c:v>1.25</c:v>
                </c:pt>
                <c:pt idx="2">
                  <c:v>1.25</c:v>
                </c:pt>
                <c:pt idx="3">
                  <c:v>1.25</c:v>
                </c:pt>
                <c:pt idx="4">
                  <c:v>1.25</c:v>
                </c:pt>
                <c:pt idx="5">
                  <c:v>1.25</c:v>
                </c:pt>
              </c:numCache>
            </c:numRef>
          </c:val>
          <c:smooth val="0"/>
          <c:extLst>
            <c:ext xmlns:c16="http://schemas.microsoft.com/office/drawing/2014/chart" uri="{C3380CC4-5D6E-409C-BE32-E72D297353CC}">
              <c16:uniqueId val="{00000000-1426-4A5E-91F9-E22AC3433D99}"/>
            </c:ext>
          </c:extLst>
        </c:ser>
        <c:ser>
          <c:idx val="0"/>
          <c:order val="1"/>
          <c:tx>
            <c:strRef>
              <c:f>'DEBT REGION'!$C$36</c:f>
              <c:strCache>
                <c:ptCount val="1"/>
                <c:pt idx="0">
                  <c:v>Far West (45)</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'DEBT REGION'!$D$35:$I$35</c:f>
              <c:strCache>
                <c:ptCount val="6"/>
                <c:pt idx="0">
                  <c:v>2013-2014</c:v>
                </c:pt>
                <c:pt idx="1">
                  <c:v>2014-2015</c:v>
                </c:pt>
                <c:pt idx="2">
                  <c:v>2015-2016</c:v>
                </c:pt>
                <c:pt idx="3">
                  <c:v>2016-2017</c:v>
                </c:pt>
                <c:pt idx="4">
                  <c:v>2017-2018</c:v>
                </c:pt>
                <c:pt idx="5">
                  <c:v>2018-2019</c:v>
                </c:pt>
              </c:strCache>
            </c:strRef>
          </c:cat>
          <c:val>
            <c:numRef>
              <c:f>'DEBT REGION'!$D$36:$I$36</c:f>
              <c:numCache>
                <c:formatCode>0.00</c:formatCode>
                <c:ptCount val="6"/>
                <c:pt idx="0">
                  <c:v>1.4743318077538601</c:v>
                </c:pt>
                <c:pt idx="1">
                  <c:v>1.4808587078700399</c:v>
                </c:pt>
                <c:pt idx="2">
                  <c:v>1.4006694060689699</c:v>
                </c:pt>
                <c:pt idx="3">
                  <c:v>1.71556319304802</c:v>
                </c:pt>
                <c:pt idx="4">
                  <c:v>1.7822641304795399</c:v>
                </c:pt>
                <c:pt idx="5">
                  <c:v>1.66522525532578</c:v>
                </c:pt>
              </c:numCache>
            </c:numRef>
          </c:val>
          <c:smooth val="0"/>
          <c:extLst>
            <c:ext xmlns:c16="http://schemas.microsoft.com/office/drawing/2014/chart" uri="{C3380CC4-5D6E-409C-BE32-E72D297353CC}">
              <c16:uniqueId val="{00000001-1426-4A5E-91F9-E22AC3433D99}"/>
            </c:ext>
          </c:extLst>
        </c:ser>
        <c:ser>
          <c:idx val="1"/>
          <c:order val="2"/>
          <c:tx>
            <c:strRef>
              <c:f>'DEBT REGION'!$C$37</c:f>
              <c:strCache>
                <c:ptCount val="1"/>
                <c:pt idx="0">
                  <c:v>Mid East (125)</c:v>
                </c:pt>
              </c:strCache>
            </c:strRef>
          </c:tx>
          <c:spPr>
            <a:ln w="25400">
              <a:solidFill>
                <a:srgbClr val="DD0806"/>
              </a:solidFill>
              <a:prstDash val="solid"/>
            </a:ln>
          </c:spPr>
          <c:marker>
            <c:symbol val="star"/>
            <c:size val="5"/>
            <c:spPr>
              <a:noFill/>
              <a:ln>
                <a:solidFill>
                  <a:srgbClr val="FF0000"/>
                </a:solidFill>
                <a:prstDash val="solid"/>
              </a:ln>
            </c:spPr>
          </c:marker>
          <c:cat>
            <c:strRef>
              <c:f>'DEBT REGION'!$D$35:$I$35</c:f>
              <c:strCache>
                <c:ptCount val="6"/>
                <c:pt idx="0">
                  <c:v>2013-2014</c:v>
                </c:pt>
                <c:pt idx="1">
                  <c:v>2014-2015</c:v>
                </c:pt>
                <c:pt idx="2">
                  <c:v>2015-2016</c:v>
                </c:pt>
                <c:pt idx="3">
                  <c:v>2016-2017</c:v>
                </c:pt>
                <c:pt idx="4">
                  <c:v>2017-2018</c:v>
                </c:pt>
                <c:pt idx="5">
                  <c:v>2018-2019</c:v>
                </c:pt>
              </c:strCache>
            </c:strRef>
          </c:cat>
          <c:val>
            <c:numRef>
              <c:f>'DEBT REGION'!$D$37:$I$37</c:f>
              <c:numCache>
                <c:formatCode>0.00</c:formatCode>
                <c:ptCount val="6"/>
                <c:pt idx="0">
                  <c:v>1.26099149405413</c:v>
                </c:pt>
                <c:pt idx="1">
                  <c:v>1.0998901479837699</c:v>
                </c:pt>
                <c:pt idx="2">
                  <c:v>0.99748914905143105</c:v>
                </c:pt>
                <c:pt idx="3">
                  <c:v>1.1018970038551299</c:v>
                </c:pt>
                <c:pt idx="4">
                  <c:v>1.1693226068648599</c:v>
                </c:pt>
                <c:pt idx="5">
                  <c:v>1.0319160835043799</c:v>
                </c:pt>
              </c:numCache>
            </c:numRef>
          </c:val>
          <c:smooth val="0"/>
          <c:extLst>
            <c:ext xmlns:c16="http://schemas.microsoft.com/office/drawing/2014/chart" uri="{C3380CC4-5D6E-409C-BE32-E72D297353CC}">
              <c16:uniqueId val="{00000002-1426-4A5E-91F9-E22AC3433D99}"/>
            </c:ext>
          </c:extLst>
        </c:ser>
        <c:ser>
          <c:idx val="2"/>
          <c:order val="3"/>
          <c:tx>
            <c:strRef>
              <c:f>'DEBT REGION'!$C$38</c:f>
              <c:strCache>
                <c:ptCount val="1"/>
                <c:pt idx="0">
                  <c:v>Midwest (164)</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'DEBT REGION'!$D$35:$I$35</c:f>
              <c:strCache>
                <c:ptCount val="6"/>
                <c:pt idx="0">
                  <c:v>2013-2014</c:v>
                </c:pt>
                <c:pt idx="1">
                  <c:v>2014-2015</c:v>
                </c:pt>
                <c:pt idx="2">
                  <c:v>2015-2016</c:v>
                </c:pt>
                <c:pt idx="3">
                  <c:v>2016-2017</c:v>
                </c:pt>
                <c:pt idx="4">
                  <c:v>2017-2018</c:v>
                </c:pt>
                <c:pt idx="5">
                  <c:v>2018-2019</c:v>
                </c:pt>
              </c:strCache>
            </c:strRef>
          </c:cat>
          <c:val>
            <c:numRef>
              <c:f>'DEBT REGION'!$D$38:$I$38</c:f>
              <c:numCache>
                <c:formatCode>0.00</c:formatCode>
                <c:ptCount val="6"/>
                <c:pt idx="0">
                  <c:v>1.2054566832927449</c:v>
                </c:pt>
                <c:pt idx="1">
                  <c:v>1.2386352158211151</c:v>
                </c:pt>
                <c:pt idx="2">
                  <c:v>1.2561638169495599</c:v>
                </c:pt>
                <c:pt idx="3">
                  <c:v>1.31038963435071</c:v>
                </c:pt>
                <c:pt idx="4">
                  <c:v>1.3225689757374151</c:v>
                </c:pt>
                <c:pt idx="5">
                  <c:v>1.28889186465141</c:v>
                </c:pt>
              </c:numCache>
            </c:numRef>
          </c:val>
          <c:smooth val="0"/>
          <c:extLst>
            <c:ext xmlns:c16="http://schemas.microsoft.com/office/drawing/2014/chart" uri="{C3380CC4-5D6E-409C-BE32-E72D297353CC}">
              <c16:uniqueId val="{00000003-1426-4A5E-91F9-E22AC3433D99}"/>
            </c:ext>
          </c:extLst>
        </c:ser>
        <c:ser>
          <c:idx val="3"/>
          <c:order val="4"/>
          <c:tx>
            <c:strRef>
              <c:f>'DEBT REGION'!$C$39</c:f>
              <c:strCache>
                <c:ptCount val="1"/>
                <c:pt idx="0">
                  <c:v>New England (57)</c:v>
                </c:pt>
              </c:strCache>
            </c:strRef>
          </c:tx>
          <c:spPr>
            <a:ln w="25400">
              <a:solidFill>
                <a:srgbClr val="006411"/>
              </a:solidFill>
              <a:prstDash val="solid"/>
            </a:ln>
          </c:spPr>
          <c:marker>
            <c:symbol val="x"/>
            <c:size val="5"/>
            <c:spPr>
              <a:noFill/>
              <a:ln>
                <a:solidFill>
                  <a:srgbClr val="008000"/>
                </a:solidFill>
                <a:prstDash val="solid"/>
              </a:ln>
            </c:spPr>
          </c:marker>
          <c:cat>
            <c:strRef>
              <c:f>'DEBT REGION'!$D$35:$I$35</c:f>
              <c:strCache>
                <c:ptCount val="6"/>
                <c:pt idx="0">
                  <c:v>2013-2014</c:v>
                </c:pt>
                <c:pt idx="1">
                  <c:v>2014-2015</c:v>
                </c:pt>
                <c:pt idx="2">
                  <c:v>2015-2016</c:v>
                </c:pt>
                <c:pt idx="3">
                  <c:v>2016-2017</c:v>
                </c:pt>
                <c:pt idx="4">
                  <c:v>2017-2018</c:v>
                </c:pt>
                <c:pt idx="5">
                  <c:v>2018-2019</c:v>
                </c:pt>
              </c:strCache>
            </c:strRef>
          </c:cat>
          <c:val>
            <c:numRef>
              <c:f>'DEBT REGION'!$D$39:$I$39</c:f>
              <c:numCache>
                <c:formatCode>0.00</c:formatCode>
                <c:ptCount val="6"/>
                <c:pt idx="0">
                  <c:v>1.3060110978956601</c:v>
                </c:pt>
                <c:pt idx="1">
                  <c:v>1.30234783986736</c:v>
                </c:pt>
                <c:pt idx="2">
                  <c:v>1.17686747377831</c:v>
                </c:pt>
                <c:pt idx="3">
                  <c:v>1.29155921319245</c:v>
                </c:pt>
                <c:pt idx="4">
                  <c:v>1.1155065937669499</c:v>
                </c:pt>
                <c:pt idx="5">
                  <c:v>1.30783427715585</c:v>
                </c:pt>
              </c:numCache>
            </c:numRef>
          </c:val>
          <c:smooth val="0"/>
          <c:extLst>
            <c:ext xmlns:c16="http://schemas.microsoft.com/office/drawing/2014/chart" uri="{C3380CC4-5D6E-409C-BE32-E72D297353CC}">
              <c16:uniqueId val="{00000004-1426-4A5E-91F9-E22AC3433D99}"/>
            </c:ext>
          </c:extLst>
        </c:ser>
        <c:ser>
          <c:idx val="4"/>
          <c:order val="5"/>
          <c:tx>
            <c:strRef>
              <c:f>'DEBT REGION'!$C$40</c:f>
              <c:strCache>
                <c:ptCount val="1"/>
                <c:pt idx="0">
                  <c:v>Southeast (138)</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'DEBT REGION'!$D$35:$I$35</c:f>
              <c:strCache>
                <c:ptCount val="6"/>
                <c:pt idx="0">
                  <c:v>2013-2014</c:v>
                </c:pt>
                <c:pt idx="1">
                  <c:v>2014-2015</c:v>
                </c:pt>
                <c:pt idx="2">
                  <c:v>2015-2016</c:v>
                </c:pt>
                <c:pt idx="3">
                  <c:v>2016-2017</c:v>
                </c:pt>
                <c:pt idx="4">
                  <c:v>2017-2018</c:v>
                </c:pt>
                <c:pt idx="5">
                  <c:v>2018-2019</c:v>
                </c:pt>
              </c:strCache>
            </c:strRef>
          </c:cat>
          <c:val>
            <c:numRef>
              <c:f>'DEBT REGION'!$D$40:$I$40</c:f>
              <c:numCache>
                <c:formatCode>0.00</c:formatCode>
                <c:ptCount val="6"/>
                <c:pt idx="0">
                  <c:v>0.72952653395794997</c:v>
                </c:pt>
                <c:pt idx="1">
                  <c:v>0.75086278138497953</c:v>
                </c:pt>
                <c:pt idx="2">
                  <c:v>0.64791767637723396</c:v>
                </c:pt>
                <c:pt idx="3">
                  <c:v>0.82177266363670309</c:v>
                </c:pt>
                <c:pt idx="4">
                  <c:v>0.829062676745006</c:v>
                </c:pt>
                <c:pt idx="5">
                  <c:v>0.82716734195004549</c:v>
                </c:pt>
              </c:numCache>
            </c:numRef>
          </c:val>
          <c:smooth val="0"/>
          <c:extLst>
            <c:ext xmlns:c16="http://schemas.microsoft.com/office/drawing/2014/chart" uri="{C3380CC4-5D6E-409C-BE32-E72D297353CC}">
              <c16:uniqueId val="{00000005-1426-4A5E-91F9-E22AC3433D99}"/>
            </c:ext>
          </c:extLst>
        </c:ser>
        <c:ser>
          <c:idx val="5"/>
          <c:order val="6"/>
          <c:tx>
            <c:strRef>
              <c:f>'DEBT REGION'!$C$41</c:f>
              <c:strCache>
                <c:ptCount val="1"/>
                <c:pt idx="0">
                  <c:v>West (64)</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'DEBT REGION'!$D$35:$I$35</c:f>
              <c:strCache>
                <c:ptCount val="6"/>
                <c:pt idx="0">
                  <c:v>2013-2014</c:v>
                </c:pt>
                <c:pt idx="1">
                  <c:v>2014-2015</c:v>
                </c:pt>
                <c:pt idx="2">
                  <c:v>2015-2016</c:v>
                </c:pt>
                <c:pt idx="3">
                  <c:v>2016-2017</c:v>
                </c:pt>
                <c:pt idx="4">
                  <c:v>2017-2018</c:v>
                </c:pt>
                <c:pt idx="5">
                  <c:v>2018-2019</c:v>
                </c:pt>
              </c:strCache>
            </c:strRef>
          </c:cat>
          <c:val>
            <c:numRef>
              <c:f>'DEBT REGION'!$D$41:$I$41</c:f>
              <c:numCache>
                <c:formatCode>0.00</c:formatCode>
                <c:ptCount val="6"/>
                <c:pt idx="0">
                  <c:v>1.4034925252412349</c:v>
                </c:pt>
                <c:pt idx="1">
                  <c:v>1.3218731875937</c:v>
                </c:pt>
                <c:pt idx="2">
                  <c:v>1.0567054019970554</c:v>
                </c:pt>
                <c:pt idx="3">
                  <c:v>1.1786972461415599</c:v>
                </c:pt>
                <c:pt idx="4">
                  <c:v>1.25304667216165</c:v>
                </c:pt>
                <c:pt idx="5">
                  <c:v>1.0404375794124801</c:v>
                </c:pt>
              </c:numCache>
            </c:numRef>
          </c:val>
          <c:smooth val="0"/>
          <c:extLst>
            <c:ext xmlns:c16="http://schemas.microsoft.com/office/drawing/2014/chart" uri="{C3380CC4-5D6E-409C-BE32-E72D297353CC}">
              <c16:uniqueId val="{00000006-1426-4A5E-91F9-E22AC3433D99}"/>
            </c:ext>
          </c:extLst>
        </c:ser>
        <c:ser>
          <c:idx val="6"/>
          <c:order val="7"/>
          <c:tx>
            <c:strRef>
              <c:f>'DEBT REGION'!$C$42</c:f>
              <c:strCache>
                <c:ptCount val="1"/>
                <c:pt idx="0">
                  <c:v>National Median</c:v>
                </c:pt>
              </c:strCache>
            </c:strRef>
          </c:tx>
          <c:spPr>
            <a:ln w="38100">
              <a:solidFill>
                <a:srgbClr val="000000"/>
              </a:solidFill>
              <a:prstDash val="solid"/>
            </a:ln>
          </c:spPr>
          <c:marker>
            <c:symbol val="square"/>
            <c:size val="6"/>
            <c:spPr>
              <a:solidFill>
                <a:srgbClr val="000000"/>
              </a:solidFill>
              <a:ln>
                <a:solidFill>
                  <a:srgbClr val="000000"/>
                </a:solidFill>
                <a:prstDash val="solid"/>
              </a:ln>
            </c:spPr>
          </c:marker>
          <c:cat>
            <c:strRef>
              <c:f>'DEBT REGION'!$D$35:$I$35</c:f>
              <c:strCache>
                <c:ptCount val="6"/>
                <c:pt idx="0">
                  <c:v>2013-2014</c:v>
                </c:pt>
                <c:pt idx="1">
                  <c:v>2014-2015</c:v>
                </c:pt>
                <c:pt idx="2">
                  <c:v>2015-2016</c:v>
                </c:pt>
                <c:pt idx="3">
                  <c:v>2016-2017</c:v>
                </c:pt>
                <c:pt idx="4">
                  <c:v>2017-2018</c:v>
                </c:pt>
                <c:pt idx="5">
                  <c:v>2018-2019</c:v>
                </c:pt>
              </c:strCache>
            </c:strRef>
          </c:cat>
          <c:val>
            <c:numRef>
              <c:f>'DEBT REGION'!$D$42:$I$42</c:f>
              <c:numCache>
                <c:formatCode>0.00</c:formatCode>
                <c:ptCount val="6"/>
                <c:pt idx="0">
                  <c:v>1.1979911958413401</c:v>
                </c:pt>
                <c:pt idx="1">
                  <c:v>1.1822344121475901</c:v>
                </c:pt>
                <c:pt idx="2">
                  <c:v>1.04936854491843</c:v>
                </c:pt>
                <c:pt idx="3">
                  <c:v>1.1234486657602201</c:v>
                </c:pt>
                <c:pt idx="4">
                  <c:v>1.1772161528351801</c:v>
                </c:pt>
                <c:pt idx="5">
                  <c:v>1.09112412417532</c:v>
                </c:pt>
              </c:numCache>
            </c:numRef>
          </c:val>
          <c:smooth val="0"/>
          <c:extLst>
            <c:ext xmlns:c16="http://schemas.microsoft.com/office/drawing/2014/chart" uri="{C3380CC4-5D6E-409C-BE32-E72D297353CC}">
              <c16:uniqueId val="{00000007-1426-4A5E-91F9-E22AC3433D99}"/>
            </c:ext>
          </c:extLst>
        </c:ser>
        <c:dLbls>
          <c:showLegendKey val="0"/>
          <c:showVal val="0"/>
          <c:showCatName val="0"/>
          <c:showSerName val="0"/>
          <c:showPercent val="0"/>
          <c:showBubbleSize val="0"/>
        </c:dLbls>
        <c:smooth val="0"/>
        <c:axId val="517994616"/>
        <c:axId val="391880768"/>
      </c:lineChart>
      <c:catAx>
        <c:axId val="517994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91880768"/>
        <c:crossesAt val="0.4"/>
        <c:auto val="1"/>
        <c:lblAlgn val="ctr"/>
        <c:lblOffset val="100"/>
        <c:tickLblSkip val="1"/>
        <c:tickMarkSkip val="1"/>
        <c:noMultiLvlLbl val="0"/>
      </c:catAx>
      <c:valAx>
        <c:axId val="391880768"/>
        <c:scaling>
          <c:orientation val="minMax"/>
          <c:max val="1.9"/>
          <c:min val="0.5"/>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7994616"/>
        <c:crosses val="autoZero"/>
        <c:crossBetween val="between"/>
        <c:majorUnit val="0.2"/>
        <c:minorUnit val="0.05"/>
      </c:valAx>
      <c:spPr>
        <a:solidFill>
          <a:srgbClr val="C0C0C0"/>
        </a:solidFill>
        <a:ln w="12700">
          <a:solidFill>
            <a:srgbClr val="808080"/>
          </a:solidFill>
          <a:prstDash val="solid"/>
        </a:ln>
      </c:spPr>
    </c:plotArea>
    <c:legend>
      <c:legendPos val="r"/>
      <c:layout>
        <c:manualLayout>
          <c:xMode val="edge"/>
          <c:yMode val="edge"/>
          <c:x val="0.83434777058561627"/>
          <c:y val="1.3055104404377651E-2"/>
          <c:w val="0.16093915306849993"/>
          <c:h val="0.4177674526976555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46941664513907E-2"/>
          <c:y val="7.3107049608355096E-2"/>
          <c:w val="0.80071267134753044"/>
          <c:h val="0.79112271540469969"/>
        </c:manualLayout>
      </c:layout>
      <c:lineChart>
        <c:grouping val="standard"/>
        <c:varyColors val="0"/>
        <c:ser>
          <c:idx val="5"/>
          <c:order val="0"/>
          <c:tx>
            <c:strRef>
              <c:f>'DEBT REGION'!$C$76</c:f>
              <c:strCache>
                <c:ptCount val="1"/>
                <c:pt idx="0">
                  <c:v>Baseline</c:v>
                </c:pt>
              </c:strCache>
            </c:strRef>
          </c:tx>
          <c:spPr>
            <a:ln w="25400">
              <a:solidFill>
                <a:srgbClr val="333333"/>
              </a:solidFill>
              <a:prstDash val="lgDash"/>
            </a:ln>
          </c:spPr>
          <c:marker>
            <c:symbol val="none"/>
          </c:marker>
          <c:cat>
            <c:strRef>
              <c:f>'DEBT REGION'!$D$70:$I$70</c:f>
              <c:strCache>
                <c:ptCount val="6"/>
                <c:pt idx="0">
                  <c:v>2013-2014</c:v>
                </c:pt>
                <c:pt idx="1">
                  <c:v>2014-2015</c:v>
                </c:pt>
                <c:pt idx="2">
                  <c:v>2015-2016</c:v>
                </c:pt>
                <c:pt idx="3">
                  <c:v>2016-2017</c:v>
                </c:pt>
                <c:pt idx="4">
                  <c:v>2017-2018</c:v>
                </c:pt>
                <c:pt idx="5">
                  <c:v>2018-2019</c:v>
                </c:pt>
              </c:strCache>
            </c:strRef>
          </c:cat>
          <c:val>
            <c:numRef>
              <c:f>'DEBT REGION'!$D$76:$I$76</c:f>
              <c:numCache>
                <c:formatCode>0.00</c:formatCode>
                <c:ptCount val="6"/>
                <c:pt idx="0">
                  <c:v>1.25</c:v>
                </c:pt>
                <c:pt idx="1">
                  <c:v>1.25</c:v>
                </c:pt>
                <c:pt idx="2">
                  <c:v>1.25</c:v>
                </c:pt>
                <c:pt idx="3">
                  <c:v>1.25</c:v>
                </c:pt>
                <c:pt idx="4">
                  <c:v>1.25</c:v>
                </c:pt>
                <c:pt idx="5">
                  <c:v>1.25</c:v>
                </c:pt>
              </c:numCache>
            </c:numRef>
          </c:val>
          <c:smooth val="0"/>
          <c:extLst>
            <c:ext xmlns:c16="http://schemas.microsoft.com/office/drawing/2014/chart" uri="{C3380CC4-5D6E-409C-BE32-E72D297353CC}">
              <c16:uniqueId val="{00000000-60F8-4C25-B1F0-6964B7885858}"/>
            </c:ext>
          </c:extLst>
        </c:ser>
        <c:ser>
          <c:idx val="0"/>
          <c:order val="1"/>
          <c:tx>
            <c:strRef>
              <c:f>'DEBT REGION'!$C$71</c:f>
              <c:strCache>
                <c:ptCount val="1"/>
                <c:pt idx="0">
                  <c:v>75th Percentile</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'DEBT REGION'!$D$70:$I$70</c:f>
              <c:strCache>
                <c:ptCount val="6"/>
                <c:pt idx="0">
                  <c:v>2013-2014</c:v>
                </c:pt>
                <c:pt idx="1">
                  <c:v>2014-2015</c:v>
                </c:pt>
                <c:pt idx="2">
                  <c:v>2015-2016</c:v>
                </c:pt>
                <c:pt idx="3">
                  <c:v>2016-2017</c:v>
                </c:pt>
                <c:pt idx="4">
                  <c:v>2017-2018</c:v>
                </c:pt>
                <c:pt idx="5">
                  <c:v>2018-2019</c:v>
                </c:pt>
              </c:strCache>
            </c:strRef>
          </c:cat>
          <c:val>
            <c:numRef>
              <c:f>'DEBT REGION'!$D$71:$I$71</c:f>
              <c:numCache>
                <c:formatCode>0.00</c:formatCode>
                <c:ptCount val="6"/>
                <c:pt idx="0">
                  <c:v>2.5241671581942224</c:v>
                </c:pt>
                <c:pt idx="1">
                  <c:v>2.1366814013975026</c:v>
                </c:pt>
                <c:pt idx="2">
                  <c:v>1.851205648196675</c:v>
                </c:pt>
                <c:pt idx="3">
                  <c:v>2.1052195507699376</c:v>
                </c:pt>
                <c:pt idx="4">
                  <c:v>2.1695759852189198</c:v>
                </c:pt>
                <c:pt idx="5">
                  <c:v>2.3475744945030899</c:v>
                </c:pt>
              </c:numCache>
            </c:numRef>
          </c:val>
          <c:smooth val="0"/>
          <c:extLst>
            <c:ext xmlns:c16="http://schemas.microsoft.com/office/drawing/2014/chart" uri="{C3380CC4-5D6E-409C-BE32-E72D297353CC}">
              <c16:uniqueId val="{00000001-60F8-4C25-B1F0-6964B7885858}"/>
            </c:ext>
          </c:extLst>
        </c:ser>
        <c:ser>
          <c:idx val="1"/>
          <c:order val="2"/>
          <c:tx>
            <c:strRef>
              <c:f>'DEBT REGION'!$C$72</c:f>
              <c:strCache>
                <c:ptCount val="1"/>
                <c:pt idx="0">
                  <c:v>50th Percentile</c:v>
                </c:pt>
              </c:strCache>
            </c:strRef>
          </c:tx>
          <c:spPr>
            <a:ln w="25400">
              <a:solidFill>
                <a:srgbClr val="DD0806"/>
              </a:solidFill>
              <a:prstDash val="solid"/>
            </a:ln>
          </c:spPr>
          <c:marker>
            <c:symbol val="star"/>
            <c:size val="5"/>
            <c:spPr>
              <a:noFill/>
              <a:ln>
                <a:solidFill>
                  <a:srgbClr val="FF0000"/>
                </a:solidFill>
                <a:prstDash val="solid"/>
              </a:ln>
            </c:spPr>
          </c:marker>
          <c:cat>
            <c:strRef>
              <c:f>'DEBT REGION'!$D$70:$I$70</c:f>
              <c:strCache>
                <c:ptCount val="6"/>
                <c:pt idx="0">
                  <c:v>2013-2014</c:v>
                </c:pt>
                <c:pt idx="1">
                  <c:v>2014-2015</c:v>
                </c:pt>
                <c:pt idx="2">
                  <c:v>2015-2016</c:v>
                </c:pt>
                <c:pt idx="3">
                  <c:v>2016-2017</c:v>
                </c:pt>
                <c:pt idx="4">
                  <c:v>2017-2018</c:v>
                </c:pt>
                <c:pt idx="5">
                  <c:v>2018-2019</c:v>
                </c:pt>
              </c:strCache>
            </c:strRef>
          </c:cat>
          <c:val>
            <c:numRef>
              <c:f>'DEBT REGION'!$D$72:$I$72</c:f>
              <c:numCache>
                <c:formatCode>0.00</c:formatCode>
                <c:ptCount val="6"/>
                <c:pt idx="0">
                  <c:v>1.4034925252412349</c:v>
                </c:pt>
                <c:pt idx="1">
                  <c:v>1.3218731875937</c:v>
                </c:pt>
                <c:pt idx="2">
                  <c:v>1.0567054019970554</c:v>
                </c:pt>
                <c:pt idx="3">
                  <c:v>1.1786972461415599</c:v>
                </c:pt>
                <c:pt idx="4">
                  <c:v>1.25304667216165</c:v>
                </c:pt>
                <c:pt idx="5">
                  <c:v>1.0404375794124801</c:v>
                </c:pt>
              </c:numCache>
            </c:numRef>
          </c:val>
          <c:smooth val="0"/>
          <c:extLst>
            <c:ext xmlns:c16="http://schemas.microsoft.com/office/drawing/2014/chart" uri="{C3380CC4-5D6E-409C-BE32-E72D297353CC}">
              <c16:uniqueId val="{00000002-60F8-4C25-B1F0-6964B7885858}"/>
            </c:ext>
          </c:extLst>
        </c:ser>
        <c:ser>
          <c:idx val="2"/>
          <c:order val="3"/>
          <c:tx>
            <c:strRef>
              <c:f>'DEBT REGION'!$C$73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'DEBT REGION'!$D$70:$I$70</c:f>
              <c:strCache>
                <c:ptCount val="6"/>
                <c:pt idx="0">
                  <c:v>2013-2014</c:v>
                </c:pt>
                <c:pt idx="1">
                  <c:v>2014-2015</c:v>
                </c:pt>
                <c:pt idx="2">
                  <c:v>2015-2016</c:v>
                </c:pt>
                <c:pt idx="3">
                  <c:v>2016-2017</c:v>
                </c:pt>
                <c:pt idx="4">
                  <c:v>2017-2018</c:v>
                </c:pt>
                <c:pt idx="5">
                  <c:v>2018-2019</c:v>
                </c:pt>
              </c:strCache>
            </c:strRef>
          </c:cat>
          <c:val>
            <c:numRef>
              <c:f>'DEBT REGION'!$D$73:$I$73</c:f>
              <c:numCache>
                <c:formatCode>0.00</c:formatCode>
                <c:ptCount val="6"/>
                <c:pt idx="0">
                  <c:v>0.62310396838735294</c:v>
                </c:pt>
                <c:pt idx="1">
                  <c:v>0.43158772174983751</c:v>
                </c:pt>
                <c:pt idx="2">
                  <c:v>0.34217856363888549</c:v>
                </c:pt>
                <c:pt idx="3">
                  <c:v>0.36623335251507999</c:v>
                </c:pt>
                <c:pt idx="4">
                  <c:v>0.418257107213718</c:v>
                </c:pt>
                <c:pt idx="5">
                  <c:v>0.40931380347132601</c:v>
                </c:pt>
              </c:numCache>
            </c:numRef>
          </c:val>
          <c:smooth val="0"/>
          <c:extLst>
            <c:ext xmlns:c16="http://schemas.microsoft.com/office/drawing/2014/chart" uri="{C3380CC4-5D6E-409C-BE32-E72D297353CC}">
              <c16:uniqueId val="{00000003-60F8-4C25-B1F0-6964B7885858}"/>
            </c:ext>
          </c:extLst>
        </c:ser>
        <c:ser>
          <c:idx val="3"/>
          <c:order val="4"/>
          <c:tx>
            <c:strRef>
              <c:f>'DEBT REGION'!$C$74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'DEBT REGION'!$D$70:$I$70</c:f>
              <c:strCache>
                <c:ptCount val="6"/>
                <c:pt idx="0">
                  <c:v>2013-2014</c:v>
                </c:pt>
                <c:pt idx="1">
                  <c:v>2014-2015</c:v>
                </c:pt>
                <c:pt idx="2">
                  <c:v>2015-2016</c:v>
                </c:pt>
                <c:pt idx="3">
                  <c:v>2016-2017</c:v>
                </c:pt>
                <c:pt idx="4">
                  <c:v>2017-2018</c:v>
                </c:pt>
                <c:pt idx="5">
                  <c:v>2018-2019</c:v>
                </c:pt>
              </c:strCache>
            </c:strRef>
          </c:cat>
          <c:val>
            <c:numRef>
              <c:f>'DEBT REGION'!$D$74:$I$74</c:f>
              <c:numCache>
                <c:formatCode>0.00</c:formatCode>
                <c:ptCount val="6"/>
                <c:pt idx="0">
                  <c:v>1.1979911958413401</c:v>
                </c:pt>
                <c:pt idx="1">
                  <c:v>1.1822344121475901</c:v>
                </c:pt>
                <c:pt idx="2">
                  <c:v>1.04936854491843</c:v>
                </c:pt>
                <c:pt idx="3">
                  <c:v>1.1234486657602201</c:v>
                </c:pt>
                <c:pt idx="4">
                  <c:v>1.1772161528351801</c:v>
                </c:pt>
                <c:pt idx="5">
                  <c:v>1.09112412417532</c:v>
                </c:pt>
              </c:numCache>
            </c:numRef>
          </c:val>
          <c:smooth val="0"/>
          <c:extLst>
            <c:ext xmlns:c16="http://schemas.microsoft.com/office/drawing/2014/chart" uri="{C3380CC4-5D6E-409C-BE32-E72D297353CC}">
              <c16:uniqueId val="{00000004-60F8-4C25-B1F0-6964B7885858}"/>
            </c:ext>
          </c:extLst>
        </c:ser>
        <c:ser>
          <c:idx val="4"/>
          <c:order val="5"/>
          <c:tx>
            <c:strRef>
              <c:f>'DEBT REGION'!$C$75</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'DEBT REGION'!$D$70:$I$70</c:f>
              <c:strCache>
                <c:ptCount val="6"/>
                <c:pt idx="0">
                  <c:v>2013-2014</c:v>
                </c:pt>
                <c:pt idx="1">
                  <c:v>2014-2015</c:v>
                </c:pt>
                <c:pt idx="2">
                  <c:v>2015-2016</c:v>
                </c:pt>
                <c:pt idx="3">
                  <c:v>2016-2017</c:v>
                </c:pt>
                <c:pt idx="4">
                  <c:v>2017-2018</c:v>
                </c:pt>
                <c:pt idx="5">
                  <c:v>2018-2019</c:v>
                </c:pt>
              </c:strCache>
            </c:strRef>
          </c:cat>
          <c:val>
            <c:numRef>
              <c:f>'DEBT REGION'!$D$75:$I$75</c:f>
              <c:numCache>
                <c:formatCode>0.00</c:formatCode>
                <c:ptCount val="6"/>
                <c:pt idx="0">
                  <c:v>1.3166848586309523</c:v>
                </c:pt>
                <c:pt idx="1">
                  <c:v>1.6896145023328148</c:v>
                </c:pt>
                <c:pt idx="2">
                  <c:v>1.5397664288945621</c:v>
                </c:pt>
                <c:pt idx="3">
                  <c:v>1.1298018429808905</c:v>
                </c:pt>
                <c:pt idx="4">
                  <c:v>0.96564264257451515</c:v>
                </c:pt>
                <c:pt idx="5">
                  <c:v>0.36572939482427441</c:v>
                </c:pt>
              </c:numCache>
            </c:numRef>
          </c:val>
          <c:smooth val="0"/>
          <c:extLst>
            <c:ext xmlns:c16="http://schemas.microsoft.com/office/drawing/2014/chart" uri="{C3380CC4-5D6E-409C-BE32-E72D297353CC}">
              <c16:uniqueId val="{00000005-60F8-4C25-B1F0-6964B7885858}"/>
            </c:ext>
          </c:extLst>
        </c:ser>
        <c:dLbls>
          <c:showLegendKey val="0"/>
          <c:showVal val="0"/>
          <c:showCatName val="0"/>
          <c:showSerName val="0"/>
          <c:showPercent val="0"/>
          <c:showBubbleSize val="0"/>
        </c:dLbls>
        <c:smooth val="0"/>
        <c:axId val="391880376"/>
        <c:axId val="391879200"/>
      </c:lineChart>
      <c:catAx>
        <c:axId val="391880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91879200"/>
        <c:crossesAt val="-5"/>
        <c:auto val="1"/>
        <c:lblAlgn val="ctr"/>
        <c:lblOffset val="100"/>
        <c:tickLblSkip val="1"/>
        <c:tickMarkSkip val="1"/>
        <c:noMultiLvlLbl val="0"/>
      </c:catAx>
      <c:valAx>
        <c:axId val="391879200"/>
        <c:scaling>
          <c:orientation val="minMax"/>
          <c:min val="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91880376"/>
        <c:crossesAt val="1"/>
        <c:crossBetween val="between"/>
      </c:valAx>
      <c:spPr>
        <a:solidFill>
          <a:srgbClr val="C0C0C0"/>
        </a:solidFill>
        <a:ln w="12700">
          <a:solidFill>
            <a:srgbClr val="808080"/>
          </a:solidFill>
          <a:prstDash val="solid"/>
        </a:ln>
      </c:spPr>
    </c:plotArea>
    <c:legend>
      <c:legendPos val="r"/>
      <c:layout>
        <c:manualLayout>
          <c:xMode val="edge"/>
          <c:yMode val="edge"/>
          <c:x val="0.83988380456001721"/>
          <c:y val="2.3499516868485434E-2"/>
          <c:w val="0.15540311909409898"/>
          <c:h val="0.32899186557293914"/>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33182659102934E-2"/>
          <c:y val="7.8328981723237823E-2"/>
          <c:w val="0.78647777941246033"/>
          <c:h val="0.78590078328981761"/>
        </c:manualLayout>
      </c:layout>
      <c:lineChart>
        <c:grouping val="standard"/>
        <c:varyColors val="0"/>
        <c:ser>
          <c:idx val="6"/>
          <c:order val="0"/>
          <c:tx>
            <c:strRef>
              <c:f>'DEBT FIN AND SIZE'!$C$42</c:f>
              <c:strCache>
                <c:ptCount val="1"/>
                <c:pt idx="0">
                  <c:v>Baseline</c:v>
                </c:pt>
              </c:strCache>
            </c:strRef>
          </c:tx>
          <c:spPr>
            <a:ln w="25400">
              <a:solidFill>
                <a:srgbClr val="333333"/>
              </a:solidFill>
              <a:prstDash val="lgDash"/>
            </a:ln>
          </c:spPr>
          <c:marker>
            <c:symbol val="none"/>
          </c:marker>
          <c:cat>
            <c:strRef>
              <c:f>'DEBT FIN AND SIZE'!$D$35:$I$35</c:f>
              <c:strCache>
                <c:ptCount val="6"/>
                <c:pt idx="0">
                  <c:v>2013-2014</c:v>
                </c:pt>
                <c:pt idx="1">
                  <c:v>2014-2015</c:v>
                </c:pt>
                <c:pt idx="2">
                  <c:v>2015-2016</c:v>
                </c:pt>
                <c:pt idx="3">
                  <c:v>2016-2017</c:v>
                </c:pt>
                <c:pt idx="4">
                  <c:v>2017-2018</c:v>
                </c:pt>
                <c:pt idx="5">
                  <c:v>2018-2019</c:v>
                </c:pt>
              </c:strCache>
            </c:strRef>
          </c:cat>
          <c:val>
            <c:numRef>
              <c:f>'DEBT FIN AND SIZE'!$D$42:$I$42</c:f>
              <c:numCache>
                <c:formatCode>0.00</c:formatCode>
                <c:ptCount val="6"/>
                <c:pt idx="0">
                  <c:v>1.25</c:v>
                </c:pt>
                <c:pt idx="1">
                  <c:v>1.25</c:v>
                </c:pt>
                <c:pt idx="2">
                  <c:v>1.25</c:v>
                </c:pt>
                <c:pt idx="3">
                  <c:v>1.25</c:v>
                </c:pt>
                <c:pt idx="4">
                  <c:v>1.25</c:v>
                </c:pt>
                <c:pt idx="5">
                  <c:v>1.25</c:v>
                </c:pt>
              </c:numCache>
            </c:numRef>
          </c:val>
          <c:smooth val="0"/>
          <c:extLst>
            <c:ext xmlns:c16="http://schemas.microsoft.com/office/drawing/2014/chart" uri="{C3380CC4-5D6E-409C-BE32-E72D297353CC}">
              <c16:uniqueId val="{00000000-E7E2-4C57-A4F7-7B540E125E27}"/>
            </c:ext>
          </c:extLst>
        </c:ser>
        <c:ser>
          <c:idx val="0"/>
          <c:order val="1"/>
          <c:tx>
            <c:strRef>
              <c:f>'DEBT FIN AND SIZE'!$C$36</c:f>
              <c:strCache>
                <c:ptCount val="1"/>
                <c:pt idx="0">
                  <c:v>Quartile 1 (top)</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'DEBT FIN AND SIZE'!$D$35:$I$35</c:f>
              <c:strCache>
                <c:ptCount val="6"/>
                <c:pt idx="0">
                  <c:v>2013-2014</c:v>
                </c:pt>
                <c:pt idx="1">
                  <c:v>2014-2015</c:v>
                </c:pt>
                <c:pt idx="2">
                  <c:v>2015-2016</c:v>
                </c:pt>
                <c:pt idx="3">
                  <c:v>2016-2017</c:v>
                </c:pt>
                <c:pt idx="4">
                  <c:v>2017-2018</c:v>
                </c:pt>
                <c:pt idx="5">
                  <c:v>2018-2019</c:v>
                </c:pt>
              </c:strCache>
            </c:strRef>
          </c:cat>
          <c:val>
            <c:numRef>
              <c:f>'DEBT FIN AND SIZE'!$D$36:$I$36</c:f>
              <c:numCache>
                <c:formatCode>0.00</c:formatCode>
                <c:ptCount val="6"/>
                <c:pt idx="0">
                  <c:v>2.07640128308004</c:v>
                </c:pt>
                <c:pt idx="1">
                  <c:v>1.9562428728005701</c:v>
                </c:pt>
                <c:pt idx="2">
                  <c:v>1.785216620869555</c:v>
                </c:pt>
                <c:pt idx="3">
                  <c:v>1.93873272478494</c:v>
                </c:pt>
                <c:pt idx="4">
                  <c:v>2.0703089580779399</c:v>
                </c:pt>
                <c:pt idx="5">
                  <c:v>1.9807074464753751</c:v>
                </c:pt>
              </c:numCache>
            </c:numRef>
          </c:val>
          <c:smooth val="0"/>
          <c:extLst>
            <c:ext xmlns:c16="http://schemas.microsoft.com/office/drawing/2014/chart" uri="{C3380CC4-5D6E-409C-BE32-E72D297353CC}">
              <c16:uniqueId val="{00000001-E7E2-4C57-A4F7-7B540E125E27}"/>
            </c:ext>
          </c:extLst>
        </c:ser>
        <c:ser>
          <c:idx val="1"/>
          <c:order val="2"/>
          <c:tx>
            <c:strRef>
              <c:f>'DEBT FIN AND SIZE'!$C$37</c:f>
              <c:strCache>
                <c:ptCount val="1"/>
                <c:pt idx="0">
                  <c:v>Quartile 2</c:v>
                </c:pt>
              </c:strCache>
            </c:strRef>
          </c:tx>
          <c:spPr>
            <a:ln w="25400">
              <a:solidFill>
                <a:srgbClr val="DD0806"/>
              </a:solidFill>
              <a:prstDash val="solid"/>
            </a:ln>
          </c:spPr>
          <c:marker>
            <c:symbol val="star"/>
            <c:size val="5"/>
            <c:spPr>
              <a:noFill/>
              <a:ln>
                <a:solidFill>
                  <a:srgbClr val="FF0000"/>
                </a:solidFill>
                <a:prstDash val="solid"/>
              </a:ln>
            </c:spPr>
          </c:marker>
          <c:cat>
            <c:strRef>
              <c:f>'DEBT FIN AND SIZE'!$D$35:$I$35</c:f>
              <c:strCache>
                <c:ptCount val="6"/>
                <c:pt idx="0">
                  <c:v>2013-2014</c:v>
                </c:pt>
                <c:pt idx="1">
                  <c:v>2014-2015</c:v>
                </c:pt>
                <c:pt idx="2">
                  <c:v>2015-2016</c:v>
                </c:pt>
                <c:pt idx="3">
                  <c:v>2016-2017</c:v>
                </c:pt>
                <c:pt idx="4">
                  <c:v>2017-2018</c:v>
                </c:pt>
                <c:pt idx="5">
                  <c:v>2018-2019</c:v>
                </c:pt>
              </c:strCache>
            </c:strRef>
          </c:cat>
          <c:val>
            <c:numRef>
              <c:f>'DEBT FIN AND SIZE'!$D$37:$I$37</c:f>
              <c:numCache>
                <c:formatCode>0.00</c:formatCode>
                <c:ptCount val="6"/>
                <c:pt idx="0">
                  <c:v>1.3091948904851152</c:v>
                </c:pt>
                <c:pt idx="1">
                  <c:v>1.2475080359164101</c:v>
                </c:pt>
                <c:pt idx="2">
                  <c:v>1.1058068234680349</c:v>
                </c:pt>
                <c:pt idx="3">
                  <c:v>1.1547489488474949</c:v>
                </c:pt>
                <c:pt idx="4">
                  <c:v>1.297494214752885</c:v>
                </c:pt>
                <c:pt idx="5">
                  <c:v>1.2569349374990249</c:v>
                </c:pt>
              </c:numCache>
            </c:numRef>
          </c:val>
          <c:smooth val="0"/>
          <c:extLst>
            <c:ext xmlns:c16="http://schemas.microsoft.com/office/drawing/2014/chart" uri="{C3380CC4-5D6E-409C-BE32-E72D297353CC}">
              <c16:uniqueId val="{00000002-E7E2-4C57-A4F7-7B540E125E27}"/>
            </c:ext>
          </c:extLst>
        </c:ser>
        <c:ser>
          <c:idx val="2"/>
          <c:order val="3"/>
          <c:tx>
            <c:strRef>
              <c:f>'DEBT FIN AND SIZE'!$C$38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'DEBT FIN AND SIZE'!$D$35:$I$35</c:f>
              <c:strCache>
                <c:ptCount val="6"/>
                <c:pt idx="0">
                  <c:v>2013-2014</c:v>
                </c:pt>
                <c:pt idx="1">
                  <c:v>2014-2015</c:v>
                </c:pt>
                <c:pt idx="2">
                  <c:v>2015-2016</c:v>
                </c:pt>
                <c:pt idx="3">
                  <c:v>2016-2017</c:v>
                </c:pt>
                <c:pt idx="4">
                  <c:v>2017-2018</c:v>
                </c:pt>
                <c:pt idx="5">
                  <c:v>2018-2019</c:v>
                </c:pt>
              </c:strCache>
            </c:strRef>
          </c:cat>
          <c:val>
            <c:numRef>
              <c:f>'DEBT FIN AND SIZE'!$D$38:$I$38</c:f>
              <c:numCache>
                <c:formatCode>0.00</c:formatCode>
                <c:ptCount val="6"/>
                <c:pt idx="0">
                  <c:v>0.71013643267302196</c:v>
                </c:pt>
                <c:pt idx="1">
                  <c:v>0.65188957466334696</c:v>
                </c:pt>
                <c:pt idx="2">
                  <c:v>0.61077854077253202</c:v>
                </c:pt>
                <c:pt idx="3">
                  <c:v>0.71899743429461604</c:v>
                </c:pt>
                <c:pt idx="4">
                  <c:v>0.75523017510284696</c:v>
                </c:pt>
                <c:pt idx="5">
                  <c:v>0.63881614904916495</c:v>
                </c:pt>
              </c:numCache>
            </c:numRef>
          </c:val>
          <c:smooth val="0"/>
          <c:extLst>
            <c:ext xmlns:c16="http://schemas.microsoft.com/office/drawing/2014/chart" uri="{C3380CC4-5D6E-409C-BE32-E72D297353CC}">
              <c16:uniqueId val="{00000003-E7E2-4C57-A4F7-7B540E125E27}"/>
            </c:ext>
          </c:extLst>
        </c:ser>
        <c:ser>
          <c:idx val="3"/>
          <c:order val="4"/>
          <c:tx>
            <c:strRef>
              <c:f>'DEBT FIN AND SIZE'!$C$39</c:f>
              <c:strCache>
                <c:ptCount val="1"/>
                <c:pt idx="0">
                  <c:v>Quartile 4 (bottom)</c:v>
                </c:pt>
              </c:strCache>
            </c:strRef>
          </c:tx>
          <c:spPr>
            <a:ln w="25400">
              <a:solidFill>
                <a:srgbClr val="006411"/>
              </a:solidFill>
              <a:prstDash val="solid"/>
            </a:ln>
          </c:spPr>
          <c:marker>
            <c:symbol val="x"/>
            <c:size val="5"/>
            <c:spPr>
              <a:noFill/>
              <a:ln>
                <a:solidFill>
                  <a:srgbClr val="008000"/>
                </a:solidFill>
                <a:prstDash val="solid"/>
              </a:ln>
            </c:spPr>
          </c:marker>
          <c:cat>
            <c:strRef>
              <c:f>'DEBT FIN AND SIZE'!$D$35:$I$35</c:f>
              <c:strCache>
                <c:ptCount val="6"/>
                <c:pt idx="0">
                  <c:v>2013-2014</c:v>
                </c:pt>
                <c:pt idx="1">
                  <c:v>2014-2015</c:v>
                </c:pt>
                <c:pt idx="2">
                  <c:v>2015-2016</c:v>
                </c:pt>
                <c:pt idx="3">
                  <c:v>2016-2017</c:v>
                </c:pt>
                <c:pt idx="4">
                  <c:v>2017-2018</c:v>
                </c:pt>
                <c:pt idx="5">
                  <c:v>2018-2019</c:v>
                </c:pt>
              </c:strCache>
            </c:strRef>
          </c:cat>
          <c:val>
            <c:numRef>
              <c:f>'DEBT FIN AND SIZE'!$D$39:$I$39</c:f>
              <c:numCache>
                <c:formatCode>0.00</c:formatCode>
                <c:ptCount val="6"/>
                <c:pt idx="0">
                  <c:v>0.56220455032134642</c:v>
                </c:pt>
                <c:pt idx="1">
                  <c:v>0.46709449964648253</c:v>
                </c:pt>
                <c:pt idx="2">
                  <c:v>0.42010756972472296</c:v>
                </c:pt>
                <c:pt idx="3">
                  <c:v>0.44012517220847402</c:v>
                </c:pt>
                <c:pt idx="4">
                  <c:v>0.4773512103936805</c:v>
                </c:pt>
                <c:pt idx="5">
                  <c:v>0.53083104726967401</c:v>
                </c:pt>
              </c:numCache>
            </c:numRef>
          </c:val>
          <c:smooth val="0"/>
          <c:extLst>
            <c:ext xmlns:c16="http://schemas.microsoft.com/office/drawing/2014/chart" uri="{C3380CC4-5D6E-409C-BE32-E72D297353CC}">
              <c16:uniqueId val="{00000004-E7E2-4C57-A4F7-7B540E125E27}"/>
            </c:ext>
          </c:extLst>
        </c:ser>
        <c:ser>
          <c:idx val="4"/>
          <c:order val="5"/>
          <c:tx>
            <c:strRef>
              <c:f>'DEBT FIN AND SIZE'!$C$40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'DEBT FIN AND SIZE'!$D$35:$I$35</c:f>
              <c:strCache>
                <c:ptCount val="6"/>
                <c:pt idx="0">
                  <c:v>2013-2014</c:v>
                </c:pt>
                <c:pt idx="1">
                  <c:v>2014-2015</c:v>
                </c:pt>
                <c:pt idx="2">
                  <c:v>2015-2016</c:v>
                </c:pt>
                <c:pt idx="3">
                  <c:v>2016-2017</c:v>
                </c:pt>
                <c:pt idx="4">
                  <c:v>2017-2018</c:v>
                </c:pt>
                <c:pt idx="5">
                  <c:v>2018-2019</c:v>
                </c:pt>
              </c:strCache>
            </c:strRef>
          </c:cat>
          <c:val>
            <c:numRef>
              <c:f>'DEBT FIN AND SIZE'!$D$40:$I$40</c:f>
              <c:numCache>
                <c:formatCode>0.00</c:formatCode>
                <c:ptCount val="6"/>
                <c:pt idx="0">
                  <c:v>1.1979911958413401</c:v>
                </c:pt>
                <c:pt idx="1">
                  <c:v>1.1822344121475901</c:v>
                </c:pt>
                <c:pt idx="2">
                  <c:v>1.04936854491843</c:v>
                </c:pt>
                <c:pt idx="3">
                  <c:v>1.1234486657602201</c:v>
                </c:pt>
                <c:pt idx="4">
                  <c:v>1.1836466442684701</c:v>
                </c:pt>
                <c:pt idx="5">
                  <c:v>1.09112412417532</c:v>
                </c:pt>
              </c:numCache>
            </c:numRef>
          </c:val>
          <c:smooth val="0"/>
          <c:extLst>
            <c:ext xmlns:c16="http://schemas.microsoft.com/office/drawing/2014/chart" uri="{C3380CC4-5D6E-409C-BE32-E72D297353CC}">
              <c16:uniqueId val="{00000005-E7E2-4C57-A4F7-7B540E125E27}"/>
            </c:ext>
          </c:extLst>
        </c:ser>
        <c:ser>
          <c:idx val="5"/>
          <c:order val="6"/>
          <c:tx>
            <c:strRef>
              <c:f>'DEBT FIN AND SIZE'!$C$41</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'DEBT FIN AND SIZE'!$D$35:$I$35</c:f>
              <c:strCache>
                <c:ptCount val="6"/>
                <c:pt idx="0">
                  <c:v>2013-2014</c:v>
                </c:pt>
                <c:pt idx="1">
                  <c:v>2014-2015</c:v>
                </c:pt>
                <c:pt idx="2">
                  <c:v>2015-2016</c:v>
                </c:pt>
                <c:pt idx="3">
                  <c:v>2016-2017</c:v>
                </c:pt>
                <c:pt idx="4">
                  <c:v>2017-2018</c:v>
                </c:pt>
                <c:pt idx="5">
                  <c:v>2018-2019</c:v>
                </c:pt>
              </c:strCache>
            </c:strRef>
          </c:cat>
          <c:val>
            <c:numRef>
              <c:f>'DEBT FIN AND SIZE'!$D$41:$I$41</c:f>
              <c:numCache>
                <c:formatCode>0.00</c:formatCode>
                <c:ptCount val="6"/>
                <c:pt idx="0">
                  <c:v>1.3166848586309523</c:v>
                </c:pt>
                <c:pt idx="1">
                  <c:v>1.6896145023328148</c:v>
                </c:pt>
                <c:pt idx="2">
                  <c:v>1.5397664288945621</c:v>
                </c:pt>
                <c:pt idx="3">
                  <c:v>1.1298018429808905</c:v>
                </c:pt>
                <c:pt idx="4">
                  <c:v>0.96564264257451515</c:v>
                </c:pt>
                <c:pt idx="5">
                  <c:v>0.36572939482427441</c:v>
                </c:pt>
              </c:numCache>
            </c:numRef>
          </c:val>
          <c:smooth val="0"/>
          <c:extLst>
            <c:ext xmlns:c16="http://schemas.microsoft.com/office/drawing/2014/chart" uri="{C3380CC4-5D6E-409C-BE32-E72D297353CC}">
              <c16:uniqueId val="{00000006-E7E2-4C57-A4F7-7B540E125E27}"/>
            </c:ext>
          </c:extLst>
        </c:ser>
        <c:dLbls>
          <c:showLegendKey val="0"/>
          <c:showVal val="0"/>
          <c:showCatName val="0"/>
          <c:showSerName val="0"/>
          <c:showPercent val="0"/>
          <c:showBubbleSize val="0"/>
        </c:dLbls>
        <c:smooth val="0"/>
        <c:axId val="391881160"/>
        <c:axId val="391882728"/>
      </c:lineChart>
      <c:catAx>
        <c:axId val="391881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91882728"/>
        <c:crossesAt val="-5"/>
        <c:auto val="1"/>
        <c:lblAlgn val="ctr"/>
        <c:lblOffset val="100"/>
        <c:tickLblSkip val="1"/>
        <c:tickMarkSkip val="1"/>
        <c:noMultiLvlLbl val="0"/>
      </c:catAx>
      <c:valAx>
        <c:axId val="391882728"/>
        <c:scaling>
          <c:orientation val="minMax"/>
          <c:min val="0.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91881160"/>
        <c:crosses val="autoZero"/>
        <c:crossBetween val="between"/>
      </c:valAx>
      <c:spPr>
        <a:solidFill>
          <a:srgbClr val="C0C0C0"/>
        </a:solidFill>
        <a:ln w="12700">
          <a:solidFill>
            <a:srgbClr val="808080"/>
          </a:solidFill>
          <a:prstDash val="solid"/>
        </a:ln>
      </c:spPr>
    </c:plotArea>
    <c:legend>
      <c:legendPos val="r"/>
      <c:layout>
        <c:manualLayout>
          <c:xMode val="edge"/>
          <c:yMode val="edge"/>
          <c:x val="0.81378653291114411"/>
          <c:y val="1.3055104404377651E-2"/>
          <c:w val="0.18150051528256472"/>
          <c:h val="0.38643476353967504"/>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46941664513907E-2"/>
          <c:y val="7.3107049608355096E-2"/>
          <c:w val="0.81257508129341971"/>
          <c:h val="0.79112271540469969"/>
        </c:manualLayout>
      </c:layout>
      <c:lineChart>
        <c:grouping val="standard"/>
        <c:varyColors val="0"/>
        <c:ser>
          <c:idx val="6"/>
          <c:order val="0"/>
          <c:tx>
            <c:strRef>
              <c:f>'DEBT FIN AND SIZE'!$C$76</c:f>
              <c:strCache>
                <c:ptCount val="1"/>
                <c:pt idx="0">
                  <c:v> Baseline </c:v>
                </c:pt>
              </c:strCache>
            </c:strRef>
          </c:tx>
          <c:spPr>
            <a:ln w="25400">
              <a:solidFill>
                <a:srgbClr val="333333"/>
              </a:solidFill>
              <a:prstDash val="lgDash"/>
            </a:ln>
          </c:spPr>
          <c:marker>
            <c:symbol val="none"/>
          </c:marker>
          <c:cat>
            <c:strRef>
              <c:f>'DEBT FIN AND SIZE'!$D$69:$I$69</c:f>
              <c:strCache>
                <c:ptCount val="6"/>
                <c:pt idx="0">
                  <c:v>2013-2014</c:v>
                </c:pt>
                <c:pt idx="1">
                  <c:v>2014-2015</c:v>
                </c:pt>
                <c:pt idx="2">
                  <c:v>2015-2016</c:v>
                </c:pt>
                <c:pt idx="3">
                  <c:v>2016-2017</c:v>
                </c:pt>
                <c:pt idx="4">
                  <c:v>2017-2018</c:v>
                </c:pt>
                <c:pt idx="5">
                  <c:v>2018-2019</c:v>
                </c:pt>
              </c:strCache>
            </c:strRef>
          </c:cat>
          <c:val>
            <c:numRef>
              <c:f>'DEBT FIN AND SIZE'!$D$76:$I$76</c:f>
              <c:numCache>
                <c:formatCode>0.00</c:formatCode>
                <c:ptCount val="6"/>
                <c:pt idx="0">
                  <c:v>1.25</c:v>
                </c:pt>
                <c:pt idx="1">
                  <c:v>1.25</c:v>
                </c:pt>
                <c:pt idx="2">
                  <c:v>1.25</c:v>
                </c:pt>
                <c:pt idx="3">
                  <c:v>1.25</c:v>
                </c:pt>
                <c:pt idx="4">
                  <c:v>1.25</c:v>
                </c:pt>
                <c:pt idx="5">
                  <c:v>1.25</c:v>
                </c:pt>
              </c:numCache>
            </c:numRef>
          </c:val>
          <c:smooth val="0"/>
          <c:extLst>
            <c:ext xmlns:c16="http://schemas.microsoft.com/office/drawing/2014/chart" uri="{C3380CC4-5D6E-409C-BE32-E72D297353CC}">
              <c16:uniqueId val="{00000000-CEA5-4550-BA5F-C7D79A211058}"/>
            </c:ext>
          </c:extLst>
        </c:ser>
        <c:ser>
          <c:idx val="0"/>
          <c:order val="1"/>
          <c:tx>
            <c:strRef>
              <c:f>'DEBT FIN AND SIZE'!$C$70</c:f>
              <c:strCache>
                <c:ptCount val="1"/>
                <c:pt idx="0">
                  <c:v>&gt;3,000 (102)</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'DEBT FIN AND SIZE'!$D$69:$I$69</c:f>
              <c:strCache>
                <c:ptCount val="6"/>
                <c:pt idx="0">
                  <c:v>2013-2014</c:v>
                </c:pt>
                <c:pt idx="1">
                  <c:v>2014-2015</c:v>
                </c:pt>
                <c:pt idx="2">
                  <c:v>2015-2016</c:v>
                </c:pt>
                <c:pt idx="3">
                  <c:v>2016-2017</c:v>
                </c:pt>
                <c:pt idx="4">
                  <c:v>2017-2018</c:v>
                </c:pt>
                <c:pt idx="5">
                  <c:v>2018-2019</c:v>
                </c:pt>
              </c:strCache>
            </c:strRef>
          </c:cat>
          <c:val>
            <c:numRef>
              <c:f>'DEBT FIN AND SIZE'!$D$70:$I$70</c:f>
              <c:numCache>
                <c:formatCode>0.00</c:formatCode>
                <c:ptCount val="6"/>
                <c:pt idx="0">
                  <c:v>1.1726123472393151</c:v>
                </c:pt>
                <c:pt idx="1">
                  <c:v>1.1965624123242651</c:v>
                </c:pt>
                <c:pt idx="2">
                  <c:v>1.1011506106493849</c:v>
                </c:pt>
                <c:pt idx="3">
                  <c:v>1.2144960534874651</c:v>
                </c:pt>
                <c:pt idx="4">
                  <c:v>1.29550981415459</c:v>
                </c:pt>
                <c:pt idx="5">
                  <c:v>1.2708497787238</c:v>
                </c:pt>
              </c:numCache>
            </c:numRef>
          </c:val>
          <c:smooth val="0"/>
          <c:extLst>
            <c:ext xmlns:c16="http://schemas.microsoft.com/office/drawing/2014/chart" uri="{C3380CC4-5D6E-409C-BE32-E72D297353CC}">
              <c16:uniqueId val="{00000001-CEA5-4550-BA5F-C7D79A211058}"/>
            </c:ext>
          </c:extLst>
        </c:ser>
        <c:ser>
          <c:idx val="1"/>
          <c:order val="2"/>
          <c:tx>
            <c:strRef>
              <c:f>'DEBT FIN AND SIZE'!$C$71</c:f>
              <c:strCache>
                <c:ptCount val="1"/>
                <c:pt idx="0">
                  <c:v>2,001-3,000 (127)</c:v>
                </c:pt>
              </c:strCache>
            </c:strRef>
          </c:tx>
          <c:spPr>
            <a:ln w="25400">
              <a:solidFill>
                <a:srgbClr val="DD0806"/>
              </a:solidFill>
              <a:prstDash val="solid"/>
            </a:ln>
          </c:spPr>
          <c:marker>
            <c:symbol val="star"/>
            <c:size val="5"/>
            <c:spPr>
              <a:noFill/>
              <a:ln>
                <a:solidFill>
                  <a:srgbClr val="FF0000"/>
                </a:solidFill>
                <a:prstDash val="solid"/>
              </a:ln>
            </c:spPr>
          </c:marker>
          <c:cat>
            <c:strRef>
              <c:f>'DEBT FIN AND SIZE'!$D$69:$I$69</c:f>
              <c:strCache>
                <c:ptCount val="6"/>
                <c:pt idx="0">
                  <c:v>2013-2014</c:v>
                </c:pt>
                <c:pt idx="1">
                  <c:v>2014-2015</c:v>
                </c:pt>
                <c:pt idx="2">
                  <c:v>2015-2016</c:v>
                </c:pt>
                <c:pt idx="3">
                  <c:v>2016-2017</c:v>
                </c:pt>
                <c:pt idx="4">
                  <c:v>2017-2018</c:v>
                </c:pt>
                <c:pt idx="5">
                  <c:v>2018-2019</c:v>
                </c:pt>
              </c:strCache>
            </c:strRef>
          </c:cat>
          <c:val>
            <c:numRef>
              <c:f>'DEBT FIN AND SIZE'!$D$71:$I$71</c:f>
              <c:numCache>
                <c:formatCode>0.00</c:formatCode>
                <c:ptCount val="6"/>
                <c:pt idx="0">
                  <c:v>1.56485450939468</c:v>
                </c:pt>
                <c:pt idx="1">
                  <c:v>1.54370024572585</c:v>
                </c:pt>
                <c:pt idx="2">
                  <c:v>1.4364064172681701</c:v>
                </c:pt>
                <c:pt idx="3">
                  <c:v>1.55971101713906</c:v>
                </c:pt>
                <c:pt idx="4">
                  <c:v>1.56427391986187</c:v>
                </c:pt>
                <c:pt idx="5">
                  <c:v>1.4642175092974199</c:v>
                </c:pt>
              </c:numCache>
            </c:numRef>
          </c:val>
          <c:smooth val="0"/>
          <c:extLst>
            <c:ext xmlns:c16="http://schemas.microsoft.com/office/drawing/2014/chart" uri="{C3380CC4-5D6E-409C-BE32-E72D297353CC}">
              <c16:uniqueId val="{00000002-CEA5-4550-BA5F-C7D79A211058}"/>
            </c:ext>
          </c:extLst>
        </c:ser>
        <c:ser>
          <c:idx val="2"/>
          <c:order val="3"/>
          <c:tx>
            <c:strRef>
              <c:f>'DEBT FIN AND SIZE'!$C$72</c:f>
              <c:strCache>
                <c:ptCount val="1"/>
                <c:pt idx="0">
                  <c:v>1,000-2,000 (241)</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'DEBT FIN AND SIZE'!$D$69:$I$69</c:f>
              <c:strCache>
                <c:ptCount val="6"/>
                <c:pt idx="0">
                  <c:v>2013-2014</c:v>
                </c:pt>
                <c:pt idx="1">
                  <c:v>2014-2015</c:v>
                </c:pt>
                <c:pt idx="2">
                  <c:v>2015-2016</c:v>
                </c:pt>
                <c:pt idx="3">
                  <c:v>2016-2017</c:v>
                </c:pt>
                <c:pt idx="4">
                  <c:v>2017-2018</c:v>
                </c:pt>
                <c:pt idx="5">
                  <c:v>2018-2019</c:v>
                </c:pt>
              </c:strCache>
            </c:strRef>
          </c:cat>
          <c:val>
            <c:numRef>
              <c:f>'DEBT FIN AND SIZE'!$D$72:$I$72</c:f>
              <c:numCache>
                <c:formatCode>0.00</c:formatCode>
                <c:ptCount val="6"/>
                <c:pt idx="0">
                  <c:v>1.16893052870949</c:v>
                </c:pt>
                <c:pt idx="1">
                  <c:v>1.1319652211789299</c:v>
                </c:pt>
                <c:pt idx="2">
                  <c:v>0.95191016646765403</c:v>
                </c:pt>
                <c:pt idx="3">
                  <c:v>1.1019333092222801</c:v>
                </c:pt>
                <c:pt idx="4">
                  <c:v>1.0984195734078599</c:v>
                </c:pt>
                <c:pt idx="5">
                  <c:v>0.94282766992017697</c:v>
                </c:pt>
              </c:numCache>
            </c:numRef>
          </c:val>
          <c:smooth val="0"/>
          <c:extLst>
            <c:ext xmlns:c16="http://schemas.microsoft.com/office/drawing/2014/chart" uri="{C3380CC4-5D6E-409C-BE32-E72D297353CC}">
              <c16:uniqueId val="{00000003-CEA5-4550-BA5F-C7D79A211058}"/>
            </c:ext>
          </c:extLst>
        </c:ser>
        <c:ser>
          <c:idx val="3"/>
          <c:order val="4"/>
          <c:tx>
            <c:strRef>
              <c:f>'DEBT FIN AND SIZE'!$C$73</c:f>
              <c:strCache>
                <c:ptCount val="1"/>
                <c:pt idx="0">
                  <c:v>&lt;1,000 (123)</c:v>
                </c:pt>
              </c:strCache>
            </c:strRef>
          </c:tx>
          <c:spPr>
            <a:ln w="25400">
              <a:solidFill>
                <a:srgbClr val="006411"/>
              </a:solidFill>
              <a:prstDash val="solid"/>
            </a:ln>
          </c:spPr>
          <c:marker>
            <c:symbol val="x"/>
            <c:size val="5"/>
            <c:spPr>
              <a:noFill/>
              <a:ln>
                <a:solidFill>
                  <a:srgbClr val="008000"/>
                </a:solidFill>
                <a:prstDash val="solid"/>
              </a:ln>
            </c:spPr>
          </c:marker>
          <c:cat>
            <c:strRef>
              <c:f>'DEBT FIN AND SIZE'!$D$69:$I$69</c:f>
              <c:strCache>
                <c:ptCount val="6"/>
                <c:pt idx="0">
                  <c:v>2013-2014</c:v>
                </c:pt>
                <c:pt idx="1">
                  <c:v>2014-2015</c:v>
                </c:pt>
                <c:pt idx="2">
                  <c:v>2015-2016</c:v>
                </c:pt>
                <c:pt idx="3">
                  <c:v>2016-2017</c:v>
                </c:pt>
                <c:pt idx="4">
                  <c:v>2017-2018</c:v>
                </c:pt>
                <c:pt idx="5">
                  <c:v>2018-2019</c:v>
                </c:pt>
              </c:strCache>
            </c:strRef>
          </c:cat>
          <c:val>
            <c:numRef>
              <c:f>'DEBT FIN AND SIZE'!$D$73:$I$73</c:f>
              <c:numCache>
                <c:formatCode>0.00</c:formatCode>
                <c:ptCount val="6"/>
                <c:pt idx="0">
                  <c:v>0.869689492624521</c:v>
                </c:pt>
                <c:pt idx="1">
                  <c:v>0.77917398711863595</c:v>
                </c:pt>
                <c:pt idx="2">
                  <c:v>0.66060230222248495</c:v>
                </c:pt>
                <c:pt idx="3">
                  <c:v>0.78318068695268594</c:v>
                </c:pt>
                <c:pt idx="4">
                  <c:v>0.85818169997790195</c:v>
                </c:pt>
                <c:pt idx="5">
                  <c:v>0.75580999999999998</c:v>
                </c:pt>
              </c:numCache>
            </c:numRef>
          </c:val>
          <c:smooth val="0"/>
          <c:extLst>
            <c:ext xmlns:c16="http://schemas.microsoft.com/office/drawing/2014/chart" uri="{C3380CC4-5D6E-409C-BE32-E72D297353CC}">
              <c16:uniqueId val="{00000004-CEA5-4550-BA5F-C7D79A211058}"/>
            </c:ext>
          </c:extLst>
        </c:ser>
        <c:ser>
          <c:idx val="4"/>
          <c:order val="5"/>
          <c:tx>
            <c:strRef>
              <c:f>'DEBT FIN AND SIZE'!$C$74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'DEBT FIN AND SIZE'!$D$69:$I$69</c:f>
              <c:strCache>
                <c:ptCount val="6"/>
                <c:pt idx="0">
                  <c:v>2013-2014</c:v>
                </c:pt>
                <c:pt idx="1">
                  <c:v>2014-2015</c:v>
                </c:pt>
                <c:pt idx="2">
                  <c:v>2015-2016</c:v>
                </c:pt>
                <c:pt idx="3">
                  <c:v>2016-2017</c:v>
                </c:pt>
                <c:pt idx="4">
                  <c:v>2017-2018</c:v>
                </c:pt>
                <c:pt idx="5">
                  <c:v>2018-2019</c:v>
                </c:pt>
              </c:strCache>
            </c:strRef>
          </c:cat>
          <c:val>
            <c:numRef>
              <c:f>'DEBT FIN AND SIZE'!$D$74:$I$74</c:f>
              <c:numCache>
                <c:formatCode>0.00</c:formatCode>
                <c:ptCount val="6"/>
                <c:pt idx="0">
                  <c:v>1.1979911958413401</c:v>
                </c:pt>
                <c:pt idx="1">
                  <c:v>1.1822344121475901</c:v>
                </c:pt>
                <c:pt idx="2">
                  <c:v>1.04936854491843</c:v>
                </c:pt>
                <c:pt idx="3">
                  <c:v>1.1234486657602201</c:v>
                </c:pt>
                <c:pt idx="4">
                  <c:v>1.1772161528351801</c:v>
                </c:pt>
                <c:pt idx="5">
                  <c:v>1.09112412417532</c:v>
                </c:pt>
              </c:numCache>
            </c:numRef>
          </c:val>
          <c:smooth val="0"/>
          <c:extLst>
            <c:ext xmlns:c16="http://schemas.microsoft.com/office/drawing/2014/chart" uri="{C3380CC4-5D6E-409C-BE32-E72D297353CC}">
              <c16:uniqueId val="{00000005-CEA5-4550-BA5F-C7D79A211058}"/>
            </c:ext>
          </c:extLst>
        </c:ser>
        <c:ser>
          <c:idx val="5"/>
          <c:order val="6"/>
          <c:tx>
            <c:strRef>
              <c:f>'DEBT FIN AND SIZE'!$C$75</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'DEBT FIN AND SIZE'!$D$69:$I$69</c:f>
              <c:strCache>
                <c:ptCount val="6"/>
                <c:pt idx="0">
                  <c:v>2013-2014</c:v>
                </c:pt>
                <c:pt idx="1">
                  <c:v>2014-2015</c:v>
                </c:pt>
                <c:pt idx="2">
                  <c:v>2015-2016</c:v>
                </c:pt>
                <c:pt idx="3">
                  <c:v>2016-2017</c:v>
                </c:pt>
                <c:pt idx="4">
                  <c:v>2017-2018</c:v>
                </c:pt>
                <c:pt idx="5">
                  <c:v>2018-2019</c:v>
                </c:pt>
              </c:strCache>
            </c:strRef>
          </c:cat>
          <c:val>
            <c:numRef>
              <c:f>'DEBT FIN AND SIZE'!$D$75:$I$75</c:f>
              <c:numCache>
                <c:formatCode>0.00</c:formatCode>
                <c:ptCount val="6"/>
                <c:pt idx="0">
                  <c:v>1.3166848586309523</c:v>
                </c:pt>
                <c:pt idx="1">
                  <c:v>1.6896145023328148</c:v>
                </c:pt>
                <c:pt idx="2">
                  <c:v>1.5397664288945621</c:v>
                </c:pt>
                <c:pt idx="3">
                  <c:v>1.1298018429808905</c:v>
                </c:pt>
                <c:pt idx="4">
                  <c:v>0.96564264257451515</c:v>
                </c:pt>
                <c:pt idx="5">
                  <c:v>0.36572939482427441</c:v>
                </c:pt>
              </c:numCache>
            </c:numRef>
          </c:val>
          <c:smooth val="0"/>
          <c:extLst>
            <c:ext xmlns:c16="http://schemas.microsoft.com/office/drawing/2014/chart" uri="{C3380CC4-5D6E-409C-BE32-E72D297353CC}">
              <c16:uniqueId val="{00000006-CEA5-4550-BA5F-C7D79A211058}"/>
            </c:ext>
          </c:extLst>
        </c:ser>
        <c:dLbls>
          <c:showLegendKey val="0"/>
          <c:showVal val="0"/>
          <c:showCatName val="0"/>
          <c:showSerName val="0"/>
          <c:showPercent val="0"/>
          <c:showBubbleSize val="0"/>
        </c:dLbls>
        <c:smooth val="0"/>
        <c:axId val="516563640"/>
        <c:axId val="662421552"/>
      </c:lineChart>
      <c:catAx>
        <c:axId val="516563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62421552"/>
        <c:crossesAt val="-5"/>
        <c:auto val="1"/>
        <c:lblAlgn val="ctr"/>
        <c:lblOffset val="100"/>
        <c:tickLblSkip val="1"/>
        <c:tickMarkSkip val="1"/>
        <c:noMultiLvlLbl val="0"/>
      </c:catAx>
      <c:valAx>
        <c:axId val="662421552"/>
        <c:scaling>
          <c:orientation val="minMax"/>
          <c:min val="0.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6563640"/>
        <c:crosses val="autoZero"/>
        <c:crossBetween val="between"/>
      </c:valAx>
      <c:spPr>
        <a:solidFill>
          <a:srgbClr val="C0C0C0"/>
        </a:solidFill>
        <a:ln w="12700">
          <a:solidFill>
            <a:srgbClr val="808080"/>
          </a:solidFill>
          <a:prstDash val="solid"/>
        </a:ln>
      </c:spPr>
    </c:plotArea>
    <c:legend>
      <c:legendPos val="r"/>
      <c:layout>
        <c:manualLayout>
          <c:xMode val="edge"/>
          <c:yMode val="edge"/>
          <c:x val="0.82802178197476206"/>
          <c:y val="2.3499516868485434E-2"/>
          <c:w val="0.16726514167935413"/>
          <c:h val="0.3916569697717289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33182659102934E-2"/>
          <c:y val="7.8328981723237823E-2"/>
          <c:w val="0.78647777941246011"/>
          <c:h val="0.78590078328981761"/>
        </c:manualLayout>
      </c:layout>
      <c:lineChart>
        <c:grouping val="standard"/>
        <c:varyColors val="0"/>
        <c:ser>
          <c:idx val="7"/>
          <c:order val="0"/>
          <c:tx>
            <c:strRef>
              <c:f>'DEBT CARNEGIE'!$C$43</c:f>
              <c:strCache>
                <c:ptCount val="1"/>
                <c:pt idx="0">
                  <c:v>Baseline</c:v>
                </c:pt>
              </c:strCache>
            </c:strRef>
          </c:tx>
          <c:spPr>
            <a:ln w="25400">
              <a:solidFill>
                <a:srgbClr val="000000"/>
              </a:solidFill>
              <a:prstDash val="lgDash"/>
            </a:ln>
          </c:spPr>
          <c:marker>
            <c:symbol val="none"/>
          </c:marker>
          <c:cat>
            <c:strRef>
              <c:f>'DEBT CARNEGIE'!$D$35:$I$35</c:f>
              <c:strCache>
                <c:ptCount val="6"/>
                <c:pt idx="0">
                  <c:v>2013-2014</c:v>
                </c:pt>
                <c:pt idx="1">
                  <c:v>2014-2015</c:v>
                </c:pt>
                <c:pt idx="2">
                  <c:v>2015-2016</c:v>
                </c:pt>
                <c:pt idx="3">
                  <c:v>2016-2017</c:v>
                </c:pt>
                <c:pt idx="4">
                  <c:v>2017-2018</c:v>
                </c:pt>
                <c:pt idx="5">
                  <c:v>2018-2019</c:v>
                </c:pt>
              </c:strCache>
            </c:strRef>
          </c:cat>
          <c:val>
            <c:numRef>
              <c:f>'DEBT CARNEGIE'!$D$43:$I$43</c:f>
              <c:numCache>
                <c:formatCode>0.00</c:formatCode>
                <c:ptCount val="6"/>
                <c:pt idx="0">
                  <c:v>1.25</c:v>
                </c:pt>
                <c:pt idx="1">
                  <c:v>1.25</c:v>
                </c:pt>
                <c:pt idx="2">
                  <c:v>1.25</c:v>
                </c:pt>
                <c:pt idx="3">
                  <c:v>1.25</c:v>
                </c:pt>
                <c:pt idx="4">
                  <c:v>1.25</c:v>
                </c:pt>
                <c:pt idx="5">
                  <c:v>1.25</c:v>
                </c:pt>
              </c:numCache>
            </c:numRef>
          </c:val>
          <c:smooth val="0"/>
          <c:extLst>
            <c:ext xmlns:c16="http://schemas.microsoft.com/office/drawing/2014/chart" uri="{C3380CC4-5D6E-409C-BE32-E72D297353CC}">
              <c16:uniqueId val="{00000000-B8DE-4A5A-B306-97C1A650D047}"/>
            </c:ext>
          </c:extLst>
        </c:ser>
        <c:ser>
          <c:idx val="0"/>
          <c:order val="1"/>
          <c:tx>
            <c:strRef>
              <c:f>'DEBT CARNEGIE'!$C$36</c:f>
              <c:strCache>
                <c:ptCount val="1"/>
                <c:pt idx="0">
                  <c:v>MA-Larger (137)</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'DEBT CARNEGIE'!$D$35:$I$35</c:f>
              <c:strCache>
                <c:ptCount val="6"/>
                <c:pt idx="0">
                  <c:v>2013-2014</c:v>
                </c:pt>
                <c:pt idx="1">
                  <c:v>2014-2015</c:v>
                </c:pt>
                <c:pt idx="2">
                  <c:v>2015-2016</c:v>
                </c:pt>
                <c:pt idx="3">
                  <c:v>2016-2017</c:v>
                </c:pt>
                <c:pt idx="4">
                  <c:v>2017-2018</c:v>
                </c:pt>
                <c:pt idx="5">
                  <c:v>2018-2019</c:v>
                </c:pt>
              </c:strCache>
            </c:strRef>
          </c:cat>
          <c:val>
            <c:numRef>
              <c:f>'DEBT CARNEGIE'!$D$36:$I$36</c:f>
              <c:numCache>
                <c:formatCode>0.00</c:formatCode>
                <c:ptCount val="6"/>
                <c:pt idx="0">
                  <c:v>1.05026144254451</c:v>
                </c:pt>
                <c:pt idx="1">
                  <c:v>0.98162861251957101</c:v>
                </c:pt>
                <c:pt idx="2">
                  <c:v>0.94827532305127105</c:v>
                </c:pt>
                <c:pt idx="3">
                  <c:v>1.0586037028142601</c:v>
                </c:pt>
                <c:pt idx="4">
                  <c:v>1.1155065937669499</c:v>
                </c:pt>
                <c:pt idx="5">
                  <c:v>1.0656939012345401</c:v>
                </c:pt>
              </c:numCache>
            </c:numRef>
          </c:val>
          <c:smooth val="0"/>
          <c:extLst>
            <c:ext xmlns:c16="http://schemas.microsoft.com/office/drawing/2014/chart" uri="{C3380CC4-5D6E-409C-BE32-E72D297353CC}">
              <c16:uniqueId val="{00000001-B8DE-4A5A-B306-97C1A650D047}"/>
            </c:ext>
          </c:extLst>
        </c:ser>
        <c:ser>
          <c:idx val="1"/>
          <c:order val="2"/>
          <c:tx>
            <c:strRef>
              <c:f>'DEBT CARNEGIE'!$C$37</c:f>
              <c:strCache>
                <c:ptCount val="1"/>
                <c:pt idx="0">
                  <c:v>MA-Medium (100)</c:v>
                </c:pt>
              </c:strCache>
            </c:strRef>
          </c:tx>
          <c:spPr>
            <a:ln w="25400">
              <a:solidFill>
                <a:srgbClr val="DD0806"/>
              </a:solidFill>
              <a:prstDash val="solid"/>
            </a:ln>
          </c:spPr>
          <c:marker>
            <c:symbol val="star"/>
            <c:size val="5"/>
            <c:spPr>
              <a:noFill/>
              <a:ln>
                <a:solidFill>
                  <a:srgbClr val="FF0000"/>
                </a:solidFill>
                <a:prstDash val="solid"/>
              </a:ln>
            </c:spPr>
          </c:marker>
          <c:cat>
            <c:strRef>
              <c:f>'DEBT CARNEGIE'!$D$35:$I$35</c:f>
              <c:strCache>
                <c:ptCount val="6"/>
                <c:pt idx="0">
                  <c:v>2013-2014</c:v>
                </c:pt>
                <c:pt idx="1">
                  <c:v>2014-2015</c:v>
                </c:pt>
                <c:pt idx="2">
                  <c:v>2015-2016</c:v>
                </c:pt>
                <c:pt idx="3">
                  <c:v>2016-2017</c:v>
                </c:pt>
                <c:pt idx="4">
                  <c:v>2017-2018</c:v>
                </c:pt>
                <c:pt idx="5">
                  <c:v>2018-2019</c:v>
                </c:pt>
              </c:strCache>
            </c:strRef>
          </c:cat>
          <c:val>
            <c:numRef>
              <c:f>'DEBT CARNEGIE'!$D$37:$I$37</c:f>
              <c:numCache>
                <c:formatCode>0.00</c:formatCode>
                <c:ptCount val="6"/>
                <c:pt idx="0">
                  <c:v>1.0353442190072748</c:v>
                </c:pt>
                <c:pt idx="1">
                  <c:v>0.94689216521849295</c:v>
                </c:pt>
                <c:pt idx="2">
                  <c:v>0.98790392323390197</c:v>
                </c:pt>
                <c:pt idx="3">
                  <c:v>1.071274933672125</c:v>
                </c:pt>
                <c:pt idx="4">
                  <c:v>1.1337407814999851</c:v>
                </c:pt>
                <c:pt idx="5">
                  <c:v>0.99325995403965051</c:v>
                </c:pt>
              </c:numCache>
            </c:numRef>
          </c:val>
          <c:smooth val="0"/>
          <c:extLst>
            <c:ext xmlns:c16="http://schemas.microsoft.com/office/drawing/2014/chart" uri="{C3380CC4-5D6E-409C-BE32-E72D297353CC}">
              <c16:uniqueId val="{00000002-B8DE-4A5A-B306-97C1A650D047}"/>
            </c:ext>
          </c:extLst>
        </c:ser>
        <c:ser>
          <c:idx val="2"/>
          <c:order val="3"/>
          <c:tx>
            <c:strRef>
              <c:f>'DEBT CARNEGIE'!$C$38</c:f>
              <c:strCache>
                <c:ptCount val="1"/>
                <c:pt idx="0">
                  <c:v>MA-Smaller (58)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'DEBT CARNEGIE'!$D$35:$I$35</c:f>
              <c:strCache>
                <c:ptCount val="6"/>
                <c:pt idx="0">
                  <c:v>2013-2014</c:v>
                </c:pt>
                <c:pt idx="1">
                  <c:v>2014-2015</c:v>
                </c:pt>
                <c:pt idx="2">
                  <c:v>2015-2016</c:v>
                </c:pt>
                <c:pt idx="3">
                  <c:v>2016-2017</c:v>
                </c:pt>
                <c:pt idx="4">
                  <c:v>2017-2018</c:v>
                </c:pt>
                <c:pt idx="5">
                  <c:v>2018-2019</c:v>
                </c:pt>
              </c:strCache>
            </c:strRef>
          </c:cat>
          <c:val>
            <c:numRef>
              <c:f>'DEBT CARNEGIE'!$D$38:$I$38</c:f>
              <c:numCache>
                <c:formatCode>0.00</c:formatCode>
                <c:ptCount val="6"/>
                <c:pt idx="0">
                  <c:v>0.81179850355317806</c:v>
                </c:pt>
                <c:pt idx="1">
                  <c:v>0.81411355003056951</c:v>
                </c:pt>
                <c:pt idx="2">
                  <c:v>0.67274445143780093</c:v>
                </c:pt>
                <c:pt idx="3">
                  <c:v>0.83936848716534507</c:v>
                </c:pt>
                <c:pt idx="4">
                  <c:v>0.79317383906168692</c:v>
                </c:pt>
                <c:pt idx="5">
                  <c:v>0.67760761558749905</c:v>
                </c:pt>
              </c:numCache>
            </c:numRef>
          </c:val>
          <c:smooth val="0"/>
          <c:extLst>
            <c:ext xmlns:c16="http://schemas.microsoft.com/office/drawing/2014/chart" uri="{C3380CC4-5D6E-409C-BE32-E72D297353CC}">
              <c16:uniqueId val="{00000003-B8DE-4A5A-B306-97C1A650D047}"/>
            </c:ext>
          </c:extLst>
        </c:ser>
        <c:ser>
          <c:idx val="3"/>
          <c:order val="4"/>
          <c:tx>
            <c:strRef>
              <c:f>'DEBT CARNEGIE'!$C$39</c:f>
              <c:strCache>
                <c:ptCount val="1"/>
                <c:pt idx="0">
                  <c:v>BA-Arts &amp; Sci (170)</c:v>
                </c:pt>
              </c:strCache>
            </c:strRef>
          </c:tx>
          <c:spPr>
            <a:ln w="25400">
              <a:solidFill>
                <a:srgbClr val="006411"/>
              </a:solidFill>
              <a:prstDash val="solid"/>
            </a:ln>
          </c:spPr>
          <c:marker>
            <c:symbol val="x"/>
            <c:size val="5"/>
            <c:spPr>
              <a:noFill/>
              <a:ln>
                <a:solidFill>
                  <a:srgbClr val="008000"/>
                </a:solidFill>
                <a:prstDash val="solid"/>
              </a:ln>
            </c:spPr>
          </c:marker>
          <c:cat>
            <c:strRef>
              <c:f>'DEBT CARNEGIE'!$D$35:$I$35</c:f>
              <c:strCache>
                <c:ptCount val="6"/>
                <c:pt idx="0">
                  <c:v>2013-2014</c:v>
                </c:pt>
                <c:pt idx="1">
                  <c:v>2014-2015</c:v>
                </c:pt>
                <c:pt idx="2">
                  <c:v>2015-2016</c:v>
                </c:pt>
                <c:pt idx="3">
                  <c:v>2016-2017</c:v>
                </c:pt>
                <c:pt idx="4">
                  <c:v>2017-2018</c:v>
                </c:pt>
                <c:pt idx="5">
                  <c:v>2018-2019</c:v>
                </c:pt>
              </c:strCache>
            </c:strRef>
          </c:cat>
          <c:val>
            <c:numRef>
              <c:f>'DEBT CARNEGIE'!$D$39:$I$39</c:f>
              <c:numCache>
                <c:formatCode>0.00</c:formatCode>
                <c:ptCount val="6"/>
                <c:pt idx="0">
                  <c:v>2.1341861191444353</c:v>
                </c:pt>
                <c:pt idx="1">
                  <c:v>1.9562428728005701</c:v>
                </c:pt>
                <c:pt idx="2">
                  <c:v>1.7655730439461652</c:v>
                </c:pt>
                <c:pt idx="3">
                  <c:v>1.9547638932080851</c:v>
                </c:pt>
                <c:pt idx="4">
                  <c:v>2.0384009765147848</c:v>
                </c:pt>
                <c:pt idx="5">
                  <c:v>1.9418535879553049</c:v>
                </c:pt>
              </c:numCache>
            </c:numRef>
          </c:val>
          <c:smooth val="0"/>
          <c:extLst>
            <c:ext xmlns:c16="http://schemas.microsoft.com/office/drawing/2014/chart" uri="{C3380CC4-5D6E-409C-BE32-E72D297353CC}">
              <c16:uniqueId val="{00000004-B8DE-4A5A-B306-97C1A650D047}"/>
            </c:ext>
          </c:extLst>
        </c:ser>
        <c:ser>
          <c:idx val="4"/>
          <c:order val="5"/>
          <c:tx>
            <c:strRef>
              <c:f>'DEBT CARNEGIE'!$C$40</c:f>
              <c:strCache>
                <c:ptCount val="1"/>
                <c:pt idx="0">
                  <c:v>BA-Diverse (128)</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'DEBT CARNEGIE'!$D$35:$I$35</c:f>
              <c:strCache>
                <c:ptCount val="6"/>
                <c:pt idx="0">
                  <c:v>2013-2014</c:v>
                </c:pt>
                <c:pt idx="1">
                  <c:v>2014-2015</c:v>
                </c:pt>
                <c:pt idx="2">
                  <c:v>2015-2016</c:v>
                </c:pt>
                <c:pt idx="3">
                  <c:v>2016-2017</c:v>
                </c:pt>
                <c:pt idx="4">
                  <c:v>2017-2018</c:v>
                </c:pt>
                <c:pt idx="5">
                  <c:v>2018-2019</c:v>
                </c:pt>
              </c:strCache>
            </c:strRef>
          </c:cat>
          <c:val>
            <c:numRef>
              <c:f>'DEBT CARNEGIE'!$D$40:$I$40</c:f>
              <c:numCache>
                <c:formatCode>0.00</c:formatCode>
                <c:ptCount val="6"/>
                <c:pt idx="0">
                  <c:v>0.65628357308736551</c:v>
                </c:pt>
                <c:pt idx="1">
                  <c:v>0.64356302118103048</c:v>
                </c:pt>
                <c:pt idx="2">
                  <c:v>0.54422913953423557</c:v>
                </c:pt>
                <c:pt idx="3">
                  <c:v>0.65674492030086751</c:v>
                </c:pt>
                <c:pt idx="4">
                  <c:v>0.73845166370295501</c:v>
                </c:pt>
                <c:pt idx="5">
                  <c:v>0.63785819923611553</c:v>
                </c:pt>
              </c:numCache>
            </c:numRef>
          </c:val>
          <c:smooth val="0"/>
          <c:extLst>
            <c:ext xmlns:c16="http://schemas.microsoft.com/office/drawing/2014/chart" uri="{C3380CC4-5D6E-409C-BE32-E72D297353CC}">
              <c16:uniqueId val="{00000005-B8DE-4A5A-B306-97C1A650D047}"/>
            </c:ext>
          </c:extLst>
        </c:ser>
        <c:ser>
          <c:idx val="5"/>
          <c:order val="6"/>
          <c:tx>
            <c:strRef>
              <c:f>'DEBT CARNEGIE'!$C$41</c:f>
              <c:strCache>
                <c:ptCount val="1"/>
                <c:pt idx="0">
                  <c:v>National Median</c:v>
                </c:pt>
              </c:strCache>
            </c:strRef>
          </c:tx>
          <c:spPr>
            <a:ln w="38100">
              <a:solidFill>
                <a:srgbClr val="000000"/>
              </a:solidFill>
              <a:prstDash val="solid"/>
            </a:ln>
          </c:spPr>
          <c:marker>
            <c:symbol val="square"/>
            <c:size val="7"/>
            <c:spPr>
              <a:solidFill>
                <a:schemeClr val="tx1"/>
              </a:solidFill>
              <a:ln>
                <a:solidFill>
                  <a:srgbClr val="000000"/>
                </a:solidFill>
                <a:prstDash val="solid"/>
              </a:ln>
            </c:spPr>
          </c:marker>
          <c:cat>
            <c:strRef>
              <c:f>'DEBT CARNEGIE'!$D$35:$I$35</c:f>
              <c:strCache>
                <c:ptCount val="6"/>
                <c:pt idx="0">
                  <c:v>2013-2014</c:v>
                </c:pt>
                <c:pt idx="1">
                  <c:v>2014-2015</c:v>
                </c:pt>
                <c:pt idx="2">
                  <c:v>2015-2016</c:v>
                </c:pt>
                <c:pt idx="3">
                  <c:v>2016-2017</c:v>
                </c:pt>
                <c:pt idx="4">
                  <c:v>2017-2018</c:v>
                </c:pt>
                <c:pt idx="5">
                  <c:v>2018-2019</c:v>
                </c:pt>
              </c:strCache>
            </c:strRef>
          </c:cat>
          <c:val>
            <c:numRef>
              <c:f>'DEBT CARNEGIE'!$D$41:$I$41</c:f>
              <c:numCache>
                <c:formatCode>0.00</c:formatCode>
                <c:ptCount val="6"/>
                <c:pt idx="0">
                  <c:v>1.1979911958413401</c:v>
                </c:pt>
                <c:pt idx="1">
                  <c:v>1.1822344121475901</c:v>
                </c:pt>
                <c:pt idx="2">
                  <c:v>1.04936854491843</c:v>
                </c:pt>
                <c:pt idx="3">
                  <c:v>1.1234486657602201</c:v>
                </c:pt>
                <c:pt idx="4">
                  <c:v>1.1772161528351801</c:v>
                </c:pt>
                <c:pt idx="5">
                  <c:v>1.09112412417532</c:v>
                </c:pt>
              </c:numCache>
            </c:numRef>
          </c:val>
          <c:smooth val="0"/>
          <c:extLst>
            <c:ext xmlns:c16="http://schemas.microsoft.com/office/drawing/2014/chart" uri="{C3380CC4-5D6E-409C-BE32-E72D297353CC}">
              <c16:uniqueId val="{00000006-B8DE-4A5A-B306-97C1A650D047}"/>
            </c:ext>
          </c:extLst>
        </c:ser>
        <c:ser>
          <c:idx val="6"/>
          <c:order val="7"/>
          <c:tx>
            <c:strRef>
              <c:f>'DEBT CARNEGIE'!$C$42</c:f>
              <c:strCache>
                <c:ptCount val="1"/>
                <c:pt idx="0">
                  <c:v>TEXAS LUTHERAN</c:v>
                </c:pt>
              </c:strCache>
            </c:strRef>
          </c:tx>
          <c:spPr>
            <a:ln w="38100">
              <a:solidFill>
                <a:srgbClr val="FCF305"/>
              </a:solidFill>
              <a:prstDash val="solid"/>
            </a:ln>
          </c:spPr>
          <c:marker>
            <c:symbol val="diamond"/>
            <c:size val="7"/>
            <c:spPr>
              <a:solidFill>
                <a:srgbClr val="FFFF00"/>
              </a:solidFill>
              <a:ln>
                <a:solidFill>
                  <a:schemeClr val="tx1"/>
                </a:solidFill>
              </a:ln>
            </c:spPr>
          </c:marker>
          <c:cat>
            <c:strRef>
              <c:f>'DEBT CARNEGIE'!$D$35:$I$35</c:f>
              <c:strCache>
                <c:ptCount val="6"/>
                <c:pt idx="0">
                  <c:v>2013-2014</c:v>
                </c:pt>
                <c:pt idx="1">
                  <c:v>2014-2015</c:v>
                </c:pt>
                <c:pt idx="2">
                  <c:v>2015-2016</c:v>
                </c:pt>
                <c:pt idx="3">
                  <c:v>2016-2017</c:v>
                </c:pt>
                <c:pt idx="4">
                  <c:v>2017-2018</c:v>
                </c:pt>
                <c:pt idx="5">
                  <c:v>2018-2019</c:v>
                </c:pt>
              </c:strCache>
            </c:strRef>
          </c:cat>
          <c:val>
            <c:numRef>
              <c:f>'DEBT CARNEGIE'!$D$42:$I$42</c:f>
              <c:numCache>
                <c:formatCode>0.00</c:formatCode>
                <c:ptCount val="6"/>
                <c:pt idx="0">
                  <c:v>1.3166848586309523</c:v>
                </c:pt>
                <c:pt idx="1">
                  <c:v>1.6896145023328148</c:v>
                </c:pt>
                <c:pt idx="2">
                  <c:v>1.5397664288945621</c:v>
                </c:pt>
                <c:pt idx="3">
                  <c:v>1.1298018429808905</c:v>
                </c:pt>
                <c:pt idx="4">
                  <c:v>0.96564264257451515</c:v>
                </c:pt>
                <c:pt idx="5">
                  <c:v>0.36572939482427441</c:v>
                </c:pt>
              </c:numCache>
            </c:numRef>
          </c:val>
          <c:smooth val="0"/>
          <c:extLst>
            <c:ext xmlns:c16="http://schemas.microsoft.com/office/drawing/2014/chart" uri="{C3380CC4-5D6E-409C-BE32-E72D297353CC}">
              <c16:uniqueId val="{00000007-B8DE-4A5A-B306-97C1A650D047}"/>
            </c:ext>
          </c:extLst>
        </c:ser>
        <c:dLbls>
          <c:showLegendKey val="0"/>
          <c:showVal val="0"/>
          <c:showCatName val="0"/>
          <c:showSerName val="0"/>
          <c:showPercent val="0"/>
          <c:showBubbleSize val="0"/>
        </c:dLbls>
        <c:smooth val="0"/>
        <c:axId val="662422728"/>
        <c:axId val="662423512"/>
      </c:lineChart>
      <c:catAx>
        <c:axId val="662422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62423512"/>
        <c:crossesAt val="-5"/>
        <c:auto val="1"/>
        <c:lblAlgn val="ctr"/>
        <c:lblOffset val="100"/>
        <c:tickLblSkip val="1"/>
        <c:tickMarkSkip val="1"/>
        <c:noMultiLvlLbl val="0"/>
      </c:catAx>
      <c:valAx>
        <c:axId val="662423512"/>
        <c:scaling>
          <c:orientation val="minMax"/>
          <c:min val="0.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2422728"/>
        <c:crosses val="autoZero"/>
        <c:crossBetween val="between"/>
      </c:valAx>
      <c:spPr>
        <a:solidFill>
          <a:srgbClr val="C0C0C0"/>
        </a:solidFill>
        <a:ln w="12700">
          <a:solidFill>
            <a:srgbClr val="808080"/>
          </a:solidFill>
          <a:prstDash val="solid"/>
        </a:ln>
      </c:spPr>
    </c:plotArea>
    <c:legend>
      <c:legendPos val="r"/>
      <c:layout>
        <c:manualLayout>
          <c:xMode val="edge"/>
          <c:yMode val="edge"/>
          <c:x val="0.84067475551321214"/>
          <c:y val="1.30895549051133E-2"/>
          <c:w val="0.15223968890009743"/>
          <c:h val="0.4214794354894120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74459675336019E-2"/>
          <c:y val="7.8328981723237823E-2"/>
          <c:w val="0.79003650239622958"/>
          <c:h val="0.78590078328981761"/>
        </c:manualLayout>
      </c:layout>
      <c:lineChart>
        <c:grouping val="standard"/>
        <c:varyColors val="0"/>
        <c:ser>
          <c:idx val="7"/>
          <c:order val="0"/>
          <c:tx>
            <c:strRef>
              <c:f>'CHANGE NET ASSETS REGION'!$C$43</c:f>
              <c:strCache>
                <c:ptCount val="1"/>
                <c:pt idx="0">
                  <c:v>Baseline</c:v>
                </c:pt>
              </c:strCache>
            </c:strRef>
          </c:tx>
          <c:spPr>
            <a:ln w="25400">
              <a:solidFill>
                <a:srgbClr val="333333"/>
              </a:solidFill>
              <a:prstDash val="lgDash"/>
            </a:ln>
          </c:spPr>
          <c:marker>
            <c:symbol val="none"/>
          </c:marker>
          <c:cat>
            <c:strRef>
              <c:f>'CHANGE NET ASSETS REGION'!$D$35:$I$35</c:f>
              <c:strCache>
                <c:ptCount val="6"/>
                <c:pt idx="0">
                  <c:v>2013-2014</c:v>
                </c:pt>
                <c:pt idx="1">
                  <c:v>2014-2015</c:v>
                </c:pt>
                <c:pt idx="2">
                  <c:v>2015-2016</c:v>
                </c:pt>
                <c:pt idx="3">
                  <c:v>2016-2017</c:v>
                </c:pt>
                <c:pt idx="4">
                  <c:v>2017-2018</c:v>
                </c:pt>
                <c:pt idx="5">
                  <c:v>2018-2019</c:v>
                </c:pt>
              </c:strCache>
            </c:strRef>
          </c:cat>
          <c:val>
            <c:numRef>
              <c:f>'CHANGE NET ASSETS REGION'!$D$43:$I$43</c:f>
              <c:numCache>
                <c:formatCode>0.0</c:formatCode>
                <c:ptCount val="6"/>
                <c:pt idx="0">
                  <c:v>5.4923286357643093</c:v>
                </c:pt>
                <c:pt idx="1">
                  <c:v>3.6695697796432305</c:v>
                </c:pt>
                <c:pt idx="2">
                  <c:v>4.3351001868814247</c:v>
                </c:pt>
                <c:pt idx="3">
                  <c:v>5.2199466438393207</c:v>
                </c:pt>
                <c:pt idx="4">
                  <c:v>6.4495150866471125</c:v>
                </c:pt>
                <c:pt idx="5">
                  <c:v>5.3114648063935093</c:v>
                </c:pt>
              </c:numCache>
            </c:numRef>
          </c:val>
          <c:smooth val="0"/>
          <c:extLst>
            <c:ext xmlns:c16="http://schemas.microsoft.com/office/drawing/2014/chart" uri="{C3380CC4-5D6E-409C-BE32-E72D297353CC}">
              <c16:uniqueId val="{00000000-F7A1-42B9-8F2B-46B87DADF50B}"/>
            </c:ext>
          </c:extLst>
        </c:ser>
        <c:ser>
          <c:idx val="0"/>
          <c:order val="1"/>
          <c:tx>
            <c:strRef>
              <c:f>'CHANGE NET ASSETS REGION'!$C$36</c:f>
              <c:strCache>
                <c:ptCount val="1"/>
                <c:pt idx="0">
                  <c:v>Far West (60)</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'CHANGE NET ASSETS REGION'!$D$35:$I$35</c:f>
              <c:strCache>
                <c:ptCount val="6"/>
                <c:pt idx="0">
                  <c:v>2013-2014</c:v>
                </c:pt>
                <c:pt idx="1">
                  <c:v>2014-2015</c:v>
                </c:pt>
                <c:pt idx="2">
                  <c:v>2015-2016</c:v>
                </c:pt>
                <c:pt idx="3">
                  <c:v>2016-2017</c:v>
                </c:pt>
                <c:pt idx="4">
                  <c:v>2017-2018</c:v>
                </c:pt>
                <c:pt idx="5">
                  <c:v>2018-2019</c:v>
                </c:pt>
              </c:strCache>
            </c:strRef>
          </c:cat>
          <c:val>
            <c:numRef>
              <c:f>'CHANGE NET ASSETS REGION'!$D$36:$I$36</c:f>
              <c:numCache>
                <c:formatCode>0.0</c:formatCode>
                <c:ptCount val="6"/>
                <c:pt idx="0">
                  <c:v>8.9945034424874137</c:v>
                </c:pt>
                <c:pt idx="1">
                  <c:v>1.2932906976342249</c:v>
                </c:pt>
                <c:pt idx="2">
                  <c:v>-1.9277696835892648</c:v>
                </c:pt>
                <c:pt idx="3">
                  <c:v>6.9793479396803946</c:v>
                </c:pt>
                <c:pt idx="4">
                  <c:v>4.6358020766141745</c:v>
                </c:pt>
                <c:pt idx="5">
                  <c:v>2.6374907772228502</c:v>
                </c:pt>
              </c:numCache>
            </c:numRef>
          </c:val>
          <c:smooth val="0"/>
          <c:extLst>
            <c:ext xmlns:c16="http://schemas.microsoft.com/office/drawing/2014/chart" uri="{C3380CC4-5D6E-409C-BE32-E72D297353CC}">
              <c16:uniqueId val="{00000001-F7A1-42B9-8F2B-46B87DADF50B}"/>
            </c:ext>
          </c:extLst>
        </c:ser>
        <c:ser>
          <c:idx val="1"/>
          <c:order val="2"/>
          <c:tx>
            <c:strRef>
              <c:f>'CHANGE NET ASSETS REGION'!$C$37</c:f>
              <c:strCache>
                <c:ptCount val="1"/>
                <c:pt idx="0">
                  <c:v>Mid East (130)</c:v>
                </c:pt>
              </c:strCache>
            </c:strRef>
          </c:tx>
          <c:spPr>
            <a:ln w="25400">
              <a:solidFill>
                <a:srgbClr val="DD0806"/>
              </a:solidFill>
              <a:prstDash val="solid"/>
            </a:ln>
          </c:spPr>
          <c:marker>
            <c:symbol val="star"/>
            <c:size val="5"/>
            <c:spPr>
              <a:noFill/>
              <a:ln>
                <a:solidFill>
                  <a:srgbClr val="FF0000"/>
                </a:solidFill>
                <a:prstDash val="solid"/>
              </a:ln>
            </c:spPr>
          </c:marker>
          <c:cat>
            <c:strRef>
              <c:f>'CHANGE NET ASSETS REGION'!$D$35:$I$35</c:f>
              <c:strCache>
                <c:ptCount val="6"/>
                <c:pt idx="0">
                  <c:v>2013-2014</c:v>
                </c:pt>
                <c:pt idx="1">
                  <c:v>2014-2015</c:v>
                </c:pt>
                <c:pt idx="2">
                  <c:v>2015-2016</c:v>
                </c:pt>
                <c:pt idx="3">
                  <c:v>2016-2017</c:v>
                </c:pt>
                <c:pt idx="4">
                  <c:v>2017-2018</c:v>
                </c:pt>
                <c:pt idx="5">
                  <c:v>2018-2019</c:v>
                </c:pt>
              </c:strCache>
            </c:strRef>
          </c:cat>
          <c:val>
            <c:numRef>
              <c:f>'CHANGE NET ASSETS REGION'!$D$37:$I$37</c:f>
              <c:numCache>
                <c:formatCode>0.0</c:formatCode>
                <c:ptCount val="6"/>
                <c:pt idx="0">
                  <c:v>8.310661831433185</c:v>
                </c:pt>
                <c:pt idx="1">
                  <c:v>0.91802296233110503</c:v>
                </c:pt>
                <c:pt idx="2">
                  <c:v>-1.9336397671277599</c:v>
                </c:pt>
                <c:pt idx="3">
                  <c:v>6.6860963995442546</c:v>
                </c:pt>
                <c:pt idx="4">
                  <c:v>4.04109735124882</c:v>
                </c:pt>
                <c:pt idx="5">
                  <c:v>1.0271463941578975</c:v>
                </c:pt>
              </c:numCache>
            </c:numRef>
          </c:val>
          <c:smooth val="0"/>
          <c:extLst>
            <c:ext xmlns:c16="http://schemas.microsoft.com/office/drawing/2014/chart" uri="{C3380CC4-5D6E-409C-BE32-E72D297353CC}">
              <c16:uniqueId val="{00000002-F7A1-42B9-8F2B-46B87DADF50B}"/>
            </c:ext>
          </c:extLst>
        </c:ser>
        <c:ser>
          <c:idx val="2"/>
          <c:order val="3"/>
          <c:tx>
            <c:strRef>
              <c:f>'CHANGE NET ASSETS REGION'!$C$38</c:f>
              <c:strCache>
                <c:ptCount val="1"/>
                <c:pt idx="0">
                  <c:v>Midwest (179)</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'CHANGE NET ASSETS REGION'!$D$35:$I$35</c:f>
              <c:strCache>
                <c:ptCount val="6"/>
                <c:pt idx="0">
                  <c:v>2013-2014</c:v>
                </c:pt>
                <c:pt idx="1">
                  <c:v>2014-2015</c:v>
                </c:pt>
                <c:pt idx="2">
                  <c:v>2015-2016</c:v>
                </c:pt>
                <c:pt idx="3">
                  <c:v>2016-2017</c:v>
                </c:pt>
                <c:pt idx="4">
                  <c:v>2017-2018</c:v>
                </c:pt>
                <c:pt idx="5">
                  <c:v>2018-2019</c:v>
                </c:pt>
              </c:strCache>
            </c:strRef>
          </c:cat>
          <c:val>
            <c:numRef>
              <c:f>'CHANGE NET ASSETS REGION'!$D$38:$I$38</c:f>
              <c:numCache>
                <c:formatCode>0.0</c:formatCode>
                <c:ptCount val="6"/>
                <c:pt idx="0">
                  <c:v>8.3194007439065203</c:v>
                </c:pt>
                <c:pt idx="1">
                  <c:v>1.9700810593244003</c:v>
                </c:pt>
                <c:pt idx="2">
                  <c:v>-1.9180297603588699</c:v>
                </c:pt>
                <c:pt idx="3">
                  <c:v>6.1435077484474094</c:v>
                </c:pt>
                <c:pt idx="4">
                  <c:v>4.1825485020679602</c:v>
                </c:pt>
                <c:pt idx="5">
                  <c:v>0.42722675075076599</c:v>
                </c:pt>
              </c:numCache>
            </c:numRef>
          </c:val>
          <c:smooth val="0"/>
          <c:extLst>
            <c:ext xmlns:c16="http://schemas.microsoft.com/office/drawing/2014/chart" uri="{C3380CC4-5D6E-409C-BE32-E72D297353CC}">
              <c16:uniqueId val="{00000003-F7A1-42B9-8F2B-46B87DADF50B}"/>
            </c:ext>
          </c:extLst>
        </c:ser>
        <c:ser>
          <c:idx val="3"/>
          <c:order val="4"/>
          <c:tx>
            <c:strRef>
              <c:f>'CHANGE NET ASSETS REGION'!$C$39</c:f>
              <c:strCache>
                <c:ptCount val="1"/>
                <c:pt idx="0">
                  <c:v>New England (65)</c:v>
                </c:pt>
              </c:strCache>
            </c:strRef>
          </c:tx>
          <c:spPr>
            <a:ln w="25400">
              <a:solidFill>
                <a:srgbClr val="006411"/>
              </a:solidFill>
              <a:prstDash val="solid"/>
            </a:ln>
          </c:spPr>
          <c:marker>
            <c:symbol val="x"/>
            <c:size val="5"/>
            <c:spPr>
              <a:noFill/>
              <a:ln>
                <a:solidFill>
                  <a:srgbClr val="008000"/>
                </a:solidFill>
                <a:prstDash val="solid"/>
              </a:ln>
            </c:spPr>
          </c:marker>
          <c:cat>
            <c:strRef>
              <c:f>'CHANGE NET ASSETS REGION'!$D$35:$I$35</c:f>
              <c:strCache>
                <c:ptCount val="6"/>
                <c:pt idx="0">
                  <c:v>2013-2014</c:v>
                </c:pt>
                <c:pt idx="1">
                  <c:v>2014-2015</c:v>
                </c:pt>
                <c:pt idx="2">
                  <c:v>2015-2016</c:v>
                </c:pt>
                <c:pt idx="3">
                  <c:v>2016-2017</c:v>
                </c:pt>
                <c:pt idx="4">
                  <c:v>2017-2018</c:v>
                </c:pt>
                <c:pt idx="5">
                  <c:v>2018-2019</c:v>
                </c:pt>
              </c:strCache>
            </c:strRef>
          </c:cat>
          <c:val>
            <c:numRef>
              <c:f>'CHANGE NET ASSETS REGION'!$D$39:$I$39</c:f>
              <c:numCache>
                <c:formatCode>0.0</c:formatCode>
                <c:ptCount val="6"/>
                <c:pt idx="0">
                  <c:v>10.768494584413899</c:v>
                </c:pt>
                <c:pt idx="1">
                  <c:v>2.28843562577037</c:v>
                </c:pt>
                <c:pt idx="2">
                  <c:v>-1.4404118798960202</c:v>
                </c:pt>
                <c:pt idx="3">
                  <c:v>8.4806007139390598</c:v>
                </c:pt>
                <c:pt idx="4">
                  <c:v>5.0882665923635004</c:v>
                </c:pt>
                <c:pt idx="5">
                  <c:v>2.34970413521732</c:v>
                </c:pt>
              </c:numCache>
            </c:numRef>
          </c:val>
          <c:smooth val="0"/>
          <c:extLst>
            <c:ext xmlns:c16="http://schemas.microsoft.com/office/drawing/2014/chart" uri="{C3380CC4-5D6E-409C-BE32-E72D297353CC}">
              <c16:uniqueId val="{00000004-F7A1-42B9-8F2B-46B87DADF50B}"/>
            </c:ext>
          </c:extLst>
        </c:ser>
        <c:ser>
          <c:idx val="4"/>
          <c:order val="5"/>
          <c:tx>
            <c:strRef>
              <c:f>'CHANGE NET ASSETS REGION'!$C$40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'CHANGE NET ASSETS REGION'!$D$35:$I$35</c:f>
              <c:strCache>
                <c:ptCount val="6"/>
                <c:pt idx="0">
                  <c:v>2013-2014</c:v>
                </c:pt>
                <c:pt idx="1">
                  <c:v>2014-2015</c:v>
                </c:pt>
                <c:pt idx="2">
                  <c:v>2015-2016</c:v>
                </c:pt>
                <c:pt idx="3">
                  <c:v>2016-2017</c:v>
                </c:pt>
                <c:pt idx="4">
                  <c:v>2017-2018</c:v>
                </c:pt>
                <c:pt idx="5">
                  <c:v>2018-2019</c:v>
                </c:pt>
              </c:strCache>
            </c:strRef>
          </c:cat>
          <c:val>
            <c:numRef>
              <c:f>'CHANGE NET ASSETS REGION'!$D$40:$I$40</c:f>
              <c:numCache>
                <c:formatCode>0.0</c:formatCode>
                <c:ptCount val="6"/>
                <c:pt idx="0">
                  <c:v>7.6289187635765501</c:v>
                </c:pt>
                <c:pt idx="1">
                  <c:v>1.32735930229518</c:v>
                </c:pt>
                <c:pt idx="2">
                  <c:v>-1.2383949418559101</c:v>
                </c:pt>
                <c:pt idx="3">
                  <c:v>5.1818984644487402</c:v>
                </c:pt>
                <c:pt idx="4">
                  <c:v>3.5112483368901297</c:v>
                </c:pt>
                <c:pt idx="5">
                  <c:v>1.0698386054395099</c:v>
                </c:pt>
              </c:numCache>
            </c:numRef>
          </c:val>
          <c:smooth val="0"/>
          <c:extLst>
            <c:ext xmlns:c16="http://schemas.microsoft.com/office/drawing/2014/chart" uri="{C3380CC4-5D6E-409C-BE32-E72D297353CC}">
              <c16:uniqueId val="{00000005-F7A1-42B9-8F2B-46B87DADF50B}"/>
            </c:ext>
          </c:extLst>
        </c:ser>
        <c:ser>
          <c:idx val="5"/>
          <c:order val="6"/>
          <c:tx>
            <c:strRef>
              <c:f>'CHANGE NET ASSETS REGION'!$C$41</c:f>
              <c:strCache>
                <c:ptCount val="1"/>
                <c:pt idx="0">
                  <c:v>West (79)</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'CHANGE NET ASSETS REGION'!$D$35:$I$35</c:f>
              <c:strCache>
                <c:ptCount val="6"/>
                <c:pt idx="0">
                  <c:v>2013-2014</c:v>
                </c:pt>
                <c:pt idx="1">
                  <c:v>2014-2015</c:v>
                </c:pt>
                <c:pt idx="2">
                  <c:v>2015-2016</c:v>
                </c:pt>
                <c:pt idx="3">
                  <c:v>2016-2017</c:v>
                </c:pt>
                <c:pt idx="4">
                  <c:v>2017-2018</c:v>
                </c:pt>
                <c:pt idx="5">
                  <c:v>2018-2019</c:v>
                </c:pt>
              </c:strCache>
            </c:strRef>
          </c:cat>
          <c:val>
            <c:numRef>
              <c:f>'CHANGE NET ASSETS REGION'!$D$41:$I$41</c:f>
              <c:numCache>
                <c:formatCode>0.0</c:formatCode>
                <c:ptCount val="6"/>
                <c:pt idx="0">
                  <c:v>8.1229685952682704</c:v>
                </c:pt>
                <c:pt idx="1">
                  <c:v>3.0875417237064302</c:v>
                </c:pt>
                <c:pt idx="2">
                  <c:v>-0.650554575934017</c:v>
                </c:pt>
                <c:pt idx="3">
                  <c:v>4.9246229857722703</c:v>
                </c:pt>
                <c:pt idx="4">
                  <c:v>2.7323907269439798</c:v>
                </c:pt>
                <c:pt idx="5">
                  <c:v>2.0573498897215501</c:v>
                </c:pt>
              </c:numCache>
            </c:numRef>
          </c:val>
          <c:smooth val="0"/>
          <c:extLst>
            <c:ext xmlns:c16="http://schemas.microsoft.com/office/drawing/2014/chart" uri="{C3380CC4-5D6E-409C-BE32-E72D297353CC}">
              <c16:uniqueId val="{00000006-F7A1-42B9-8F2B-46B87DADF50B}"/>
            </c:ext>
          </c:extLst>
        </c:ser>
        <c:ser>
          <c:idx val="6"/>
          <c:order val="7"/>
          <c:tx>
            <c:strRef>
              <c:f>'CHANGE NET ASSETS REGION'!$C$42</c:f>
              <c:strCache>
                <c:ptCount val="1"/>
                <c:pt idx="0">
                  <c:v>National Median</c:v>
                </c:pt>
              </c:strCache>
            </c:strRef>
          </c:tx>
          <c:spPr>
            <a:ln w="38100">
              <a:solidFill>
                <a:srgbClr val="000000"/>
              </a:solidFill>
              <a:prstDash val="solid"/>
            </a:ln>
          </c:spPr>
          <c:marker>
            <c:symbol val="square"/>
            <c:size val="6"/>
            <c:spPr>
              <a:solidFill>
                <a:srgbClr val="000000"/>
              </a:solidFill>
              <a:ln>
                <a:solidFill>
                  <a:srgbClr val="000000"/>
                </a:solidFill>
                <a:prstDash val="solid"/>
              </a:ln>
            </c:spPr>
          </c:marker>
          <c:cat>
            <c:strRef>
              <c:f>'CHANGE NET ASSETS REGION'!$D$35:$I$35</c:f>
              <c:strCache>
                <c:ptCount val="6"/>
                <c:pt idx="0">
                  <c:v>2013-2014</c:v>
                </c:pt>
                <c:pt idx="1">
                  <c:v>2014-2015</c:v>
                </c:pt>
                <c:pt idx="2">
                  <c:v>2015-2016</c:v>
                </c:pt>
                <c:pt idx="3">
                  <c:v>2016-2017</c:v>
                </c:pt>
                <c:pt idx="4">
                  <c:v>2017-2018</c:v>
                </c:pt>
                <c:pt idx="5">
                  <c:v>2018-2019</c:v>
                </c:pt>
              </c:strCache>
            </c:strRef>
          </c:cat>
          <c:val>
            <c:numRef>
              <c:f>'CHANGE NET ASSETS REGION'!$D$42:$I$42</c:f>
              <c:numCache>
                <c:formatCode>0.0</c:formatCode>
                <c:ptCount val="6"/>
                <c:pt idx="0">
                  <c:v>8.4147895964210093</c:v>
                </c:pt>
                <c:pt idx="1">
                  <c:v>1.730002461749095</c:v>
                </c:pt>
                <c:pt idx="2">
                  <c:v>-1.4792219056370848</c:v>
                </c:pt>
                <c:pt idx="3">
                  <c:v>6.1639040150936903</c:v>
                </c:pt>
                <c:pt idx="4">
                  <c:v>3.96307137255135</c:v>
                </c:pt>
                <c:pt idx="5">
                  <c:v>1.16920738726916</c:v>
                </c:pt>
              </c:numCache>
            </c:numRef>
          </c:val>
          <c:smooth val="0"/>
          <c:extLst>
            <c:ext xmlns:c16="http://schemas.microsoft.com/office/drawing/2014/chart" uri="{C3380CC4-5D6E-409C-BE32-E72D297353CC}">
              <c16:uniqueId val="{00000007-F7A1-42B9-8F2B-46B87DADF50B}"/>
            </c:ext>
          </c:extLst>
        </c:ser>
        <c:dLbls>
          <c:showLegendKey val="0"/>
          <c:showVal val="0"/>
          <c:showCatName val="0"/>
          <c:showSerName val="0"/>
          <c:showPercent val="0"/>
          <c:showBubbleSize val="0"/>
        </c:dLbls>
        <c:smooth val="0"/>
        <c:axId val="662423120"/>
        <c:axId val="662423904"/>
      </c:lineChart>
      <c:catAx>
        <c:axId val="662423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62423904"/>
        <c:crossesAt val="-15"/>
        <c:auto val="1"/>
        <c:lblAlgn val="ctr"/>
        <c:lblOffset val="100"/>
        <c:tickLblSkip val="1"/>
        <c:tickMarkSkip val="1"/>
        <c:noMultiLvlLbl val="0"/>
      </c:catAx>
      <c:valAx>
        <c:axId val="662423904"/>
        <c:scaling>
          <c:orientation val="minMax"/>
          <c:max val="13"/>
          <c:min val="-3"/>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2423120"/>
        <c:crosses val="autoZero"/>
        <c:crossBetween val="between"/>
      </c:valAx>
      <c:spPr>
        <a:solidFill>
          <a:srgbClr val="C0C0C0"/>
        </a:solidFill>
        <a:ln w="12700">
          <a:solidFill>
            <a:srgbClr val="808080"/>
          </a:solidFill>
          <a:prstDash val="solid"/>
        </a:ln>
      </c:spPr>
    </c:plotArea>
    <c:legend>
      <c:legendPos val="r"/>
      <c:layout>
        <c:manualLayout>
          <c:xMode val="edge"/>
          <c:yMode val="edge"/>
          <c:x val="0.83078917626399906"/>
          <c:y val="1.5666344578990292E-2"/>
          <c:w val="0.16449787192970988"/>
          <c:h val="0.4334335231594745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33182659102934E-2"/>
          <c:y val="7.3107049608355096E-2"/>
          <c:w val="0.79952643035294146"/>
          <c:h val="0.79112271540469969"/>
        </c:manualLayout>
      </c:layout>
      <c:lineChart>
        <c:grouping val="standard"/>
        <c:varyColors val="0"/>
        <c:ser>
          <c:idx val="5"/>
          <c:order val="0"/>
          <c:tx>
            <c:strRef>
              <c:f>'CHANGE NET ASSETS REGION'!$C$76</c:f>
              <c:strCache>
                <c:ptCount val="1"/>
                <c:pt idx="0">
                  <c:v>Baseline</c:v>
                </c:pt>
              </c:strCache>
            </c:strRef>
          </c:tx>
          <c:spPr>
            <a:ln w="25400">
              <a:solidFill>
                <a:srgbClr val="333333"/>
              </a:solidFill>
              <a:prstDash val="lgDash"/>
            </a:ln>
          </c:spPr>
          <c:marker>
            <c:symbol val="none"/>
          </c:marker>
          <c:cat>
            <c:strRef>
              <c:f>'CHANGE NET ASSETS REGION'!$D$70:$I$70</c:f>
              <c:strCache>
                <c:ptCount val="6"/>
                <c:pt idx="0">
                  <c:v>2013-2014</c:v>
                </c:pt>
                <c:pt idx="1">
                  <c:v>2014-2015</c:v>
                </c:pt>
                <c:pt idx="2">
                  <c:v>2015-2016</c:v>
                </c:pt>
                <c:pt idx="3">
                  <c:v>2016-2017</c:v>
                </c:pt>
                <c:pt idx="4">
                  <c:v>2017-2018</c:v>
                </c:pt>
                <c:pt idx="5">
                  <c:v>2018-2019</c:v>
                </c:pt>
              </c:strCache>
            </c:strRef>
          </c:cat>
          <c:val>
            <c:numRef>
              <c:f>'CHANGE NET ASSETS REGION'!$D$76:$I$76</c:f>
              <c:numCache>
                <c:formatCode>0.0</c:formatCode>
                <c:ptCount val="6"/>
                <c:pt idx="0">
                  <c:v>5.4923286357643093</c:v>
                </c:pt>
                <c:pt idx="1">
                  <c:v>3.6695697796432305</c:v>
                </c:pt>
                <c:pt idx="2">
                  <c:v>4.3351001868814247</c:v>
                </c:pt>
                <c:pt idx="3">
                  <c:v>5.2199466438393207</c:v>
                </c:pt>
                <c:pt idx="4">
                  <c:v>6.4495150866471125</c:v>
                </c:pt>
                <c:pt idx="5">
                  <c:v>5.3114648063935093</c:v>
                </c:pt>
              </c:numCache>
            </c:numRef>
          </c:val>
          <c:smooth val="0"/>
          <c:extLst>
            <c:ext xmlns:c16="http://schemas.microsoft.com/office/drawing/2014/chart" uri="{C3380CC4-5D6E-409C-BE32-E72D297353CC}">
              <c16:uniqueId val="{00000000-5F2E-4746-A7E4-2FB35C5976D4}"/>
            </c:ext>
          </c:extLst>
        </c:ser>
        <c:ser>
          <c:idx val="0"/>
          <c:order val="1"/>
          <c:tx>
            <c:strRef>
              <c:f>'CHANGE NET ASSETS REGION'!$C$71</c:f>
              <c:strCache>
                <c:ptCount val="1"/>
                <c:pt idx="0">
                  <c:v>75th Percentile</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'CHANGE NET ASSETS REGION'!$D$70:$I$70</c:f>
              <c:strCache>
                <c:ptCount val="6"/>
                <c:pt idx="0">
                  <c:v>2013-2014</c:v>
                </c:pt>
                <c:pt idx="1">
                  <c:v>2014-2015</c:v>
                </c:pt>
                <c:pt idx="2">
                  <c:v>2015-2016</c:v>
                </c:pt>
                <c:pt idx="3">
                  <c:v>2016-2017</c:v>
                </c:pt>
                <c:pt idx="4">
                  <c:v>2017-2018</c:v>
                </c:pt>
                <c:pt idx="5">
                  <c:v>2018-2019</c:v>
                </c:pt>
              </c:strCache>
            </c:strRef>
          </c:cat>
          <c:val>
            <c:numRef>
              <c:f>'CHANGE NET ASSETS REGION'!$D$71:$I$71</c:f>
              <c:numCache>
                <c:formatCode>0.0</c:formatCode>
                <c:ptCount val="6"/>
                <c:pt idx="0">
                  <c:v>12.996671755539051</c:v>
                </c:pt>
                <c:pt idx="1">
                  <c:v>8.0856811775080892</c:v>
                </c:pt>
                <c:pt idx="2">
                  <c:v>3.9466308288472502</c:v>
                </c:pt>
                <c:pt idx="3">
                  <c:v>8.6342838351588043</c:v>
                </c:pt>
                <c:pt idx="4">
                  <c:v>7.0466461429062299</c:v>
                </c:pt>
                <c:pt idx="5">
                  <c:v>6.0891308067013643</c:v>
                </c:pt>
              </c:numCache>
            </c:numRef>
          </c:val>
          <c:smooth val="0"/>
          <c:extLst>
            <c:ext xmlns:c16="http://schemas.microsoft.com/office/drawing/2014/chart" uri="{C3380CC4-5D6E-409C-BE32-E72D297353CC}">
              <c16:uniqueId val="{00000001-5F2E-4746-A7E4-2FB35C5976D4}"/>
            </c:ext>
          </c:extLst>
        </c:ser>
        <c:ser>
          <c:idx val="1"/>
          <c:order val="2"/>
          <c:tx>
            <c:strRef>
              <c:f>'CHANGE NET ASSETS REGION'!$C$72</c:f>
              <c:strCache>
                <c:ptCount val="1"/>
                <c:pt idx="0">
                  <c:v>50th Percentile</c:v>
                </c:pt>
              </c:strCache>
            </c:strRef>
          </c:tx>
          <c:spPr>
            <a:ln w="25400">
              <a:solidFill>
                <a:srgbClr val="DD0806"/>
              </a:solidFill>
              <a:prstDash val="solid"/>
            </a:ln>
          </c:spPr>
          <c:marker>
            <c:symbol val="star"/>
            <c:size val="5"/>
            <c:spPr>
              <a:noFill/>
              <a:ln>
                <a:solidFill>
                  <a:srgbClr val="FF0000"/>
                </a:solidFill>
                <a:prstDash val="solid"/>
              </a:ln>
            </c:spPr>
          </c:marker>
          <c:cat>
            <c:strRef>
              <c:f>'CHANGE NET ASSETS REGION'!$D$70:$I$70</c:f>
              <c:strCache>
                <c:ptCount val="6"/>
                <c:pt idx="0">
                  <c:v>2013-2014</c:v>
                </c:pt>
                <c:pt idx="1">
                  <c:v>2014-2015</c:v>
                </c:pt>
                <c:pt idx="2">
                  <c:v>2015-2016</c:v>
                </c:pt>
                <c:pt idx="3">
                  <c:v>2016-2017</c:v>
                </c:pt>
                <c:pt idx="4">
                  <c:v>2017-2018</c:v>
                </c:pt>
                <c:pt idx="5">
                  <c:v>2018-2019</c:v>
                </c:pt>
              </c:strCache>
            </c:strRef>
          </c:cat>
          <c:val>
            <c:numRef>
              <c:f>'CHANGE NET ASSETS REGION'!$D$72:$I$72</c:f>
              <c:numCache>
                <c:formatCode>0.0</c:formatCode>
                <c:ptCount val="6"/>
                <c:pt idx="0">
                  <c:v>8.1229685952682704</c:v>
                </c:pt>
                <c:pt idx="1">
                  <c:v>3.0875417237064302</c:v>
                </c:pt>
                <c:pt idx="2">
                  <c:v>-0.650554575934017</c:v>
                </c:pt>
                <c:pt idx="3">
                  <c:v>4.9246229857722703</c:v>
                </c:pt>
                <c:pt idx="4">
                  <c:v>2.7323907269439798</c:v>
                </c:pt>
                <c:pt idx="5">
                  <c:v>2.0573498897215501</c:v>
                </c:pt>
              </c:numCache>
            </c:numRef>
          </c:val>
          <c:smooth val="0"/>
          <c:extLst>
            <c:ext xmlns:c16="http://schemas.microsoft.com/office/drawing/2014/chart" uri="{C3380CC4-5D6E-409C-BE32-E72D297353CC}">
              <c16:uniqueId val="{00000002-5F2E-4746-A7E4-2FB35C5976D4}"/>
            </c:ext>
          </c:extLst>
        </c:ser>
        <c:ser>
          <c:idx val="2"/>
          <c:order val="3"/>
          <c:tx>
            <c:strRef>
              <c:f>'CHANGE NET ASSETS REGION'!$C$73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'CHANGE NET ASSETS REGION'!$D$70:$I$70</c:f>
              <c:strCache>
                <c:ptCount val="6"/>
                <c:pt idx="0">
                  <c:v>2013-2014</c:v>
                </c:pt>
                <c:pt idx="1">
                  <c:v>2014-2015</c:v>
                </c:pt>
                <c:pt idx="2">
                  <c:v>2015-2016</c:v>
                </c:pt>
                <c:pt idx="3">
                  <c:v>2016-2017</c:v>
                </c:pt>
                <c:pt idx="4">
                  <c:v>2017-2018</c:v>
                </c:pt>
                <c:pt idx="5">
                  <c:v>2018-2019</c:v>
                </c:pt>
              </c:strCache>
            </c:strRef>
          </c:cat>
          <c:val>
            <c:numRef>
              <c:f>'CHANGE NET ASSETS REGION'!$D$73:$I$73</c:f>
              <c:numCache>
                <c:formatCode>0.0</c:formatCode>
                <c:ptCount val="6"/>
                <c:pt idx="0">
                  <c:v>4.5467759931179454</c:v>
                </c:pt>
                <c:pt idx="1">
                  <c:v>-0.96600095213209447</c:v>
                </c:pt>
                <c:pt idx="2">
                  <c:v>-3.9395230872493352</c:v>
                </c:pt>
                <c:pt idx="3">
                  <c:v>2.3769363646261104</c:v>
                </c:pt>
                <c:pt idx="4">
                  <c:v>0.75532393787640495</c:v>
                </c:pt>
                <c:pt idx="5">
                  <c:v>-1.2814903585066451</c:v>
                </c:pt>
              </c:numCache>
            </c:numRef>
          </c:val>
          <c:smooth val="0"/>
          <c:extLst>
            <c:ext xmlns:c16="http://schemas.microsoft.com/office/drawing/2014/chart" uri="{C3380CC4-5D6E-409C-BE32-E72D297353CC}">
              <c16:uniqueId val="{00000003-5F2E-4746-A7E4-2FB35C5976D4}"/>
            </c:ext>
          </c:extLst>
        </c:ser>
        <c:ser>
          <c:idx val="3"/>
          <c:order val="4"/>
          <c:tx>
            <c:strRef>
              <c:f>'CHANGE NET ASSETS REGION'!$C$74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'CHANGE NET ASSETS REGION'!$D$70:$I$70</c:f>
              <c:strCache>
                <c:ptCount val="6"/>
                <c:pt idx="0">
                  <c:v>2013-2014</c:v>
                </c:pt>
                <c:pt idx="1">
                  <c:v>2014-2015</c:v>
                </c:pt>
                <c:pt idx="2">
                  <c:v>2015-2016</c:v>
                </c:pt>
                <c:pt idx="3">
                  <c:v>2016-2017</c:v>
                </c:pt>
                <c:pt idx="4">
                  <c:v>2017-2018</c:v>
                </c:pt>
                <c:pt idx="5">
                  <c:v>2018-2019</c:v>
                </c:pt>
              </c:strCache>
            </c:strRef>
          </c:cat>
          <c:val>
            <c:numRef>
              <c:f>'CHANGE NET ASSETS REGION'!$D$74:$I$74</c:f>
              <c:numCache>
                <c:formatCode>0.0</c:formatCode>
                <c:ptCount val="6"/>
                <c:pt idx="0">
                  <c:v>8.4147895964210093</c:v>
                </c:pt>
                <c:pt idx="1">
                  <c:v>1.730002461749095</c:v>
                </c:pt>
                <c:pt idx="2">
                  <c:v>-1.4792219056370848</c:v>
                </c:pt>
                <c:pt idx="3">
                  <c:v>6.1639040150936903</c:v>
                </c:pt>
                <c:pt idx="4">
                  <c:v>3.96307137255135</c:v>
                </c:pt>
                <c:pt idx="5">
                  <c:v>1.16920738726916</c:v>
                </c:pt>
              </c:numCache>
            </c:numRef>
          </c:val>
          <c:smooth val="0"/>
          <c:extLst>
            <c:ext xmlns:c16="http://schemas.microsoft.com/office/drawing/2014/chart" uri="{C3380CC4-5D6E-409C-BE32-E72D297353CC}">
              <c16:uniqueId val="{00000004-5F2E-4746-A7E4-2FB35C5976D4}"/>
            </c:ext>
          </c:extLst>
        </c:ser>
        <c:ser>
          <c:idx val="4"/>
          <c:order val="5"/>
          <c:tx>
            <c:strRef>
              <c:f>'CHANGE NET ASSETS REGION'!$C$75</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'CHANGE NET ASSETS REGION'!$D$70:$I$70</c:f>
              <c:strCache>
                <c:ptCount val="6"/>
                <c:pt idx="0">
                  <c:v>2013-2014</c:v>
                </c:pt>
                <c:pt idx="1">
                  <c:v>2014-2015</c:v>
                </c:pt>
                <c:pt idx="2">
                  <c:v>2015-2016</c:v>
                </c:pt>
                <c:pt idx="3">
                  <c:v>2016-2017</c:v>
                </c:pt>
                <c:pt idx="4">
                  <c:v>2017-2018</c:v>
                </c:pt>
                <c:pt idx="5">
                  <c:v>2018-2019</c:v>
                </c:pt>
              </c:strCache>
            </c:strRef>
          </c:cat>
          <c:val>
            <c:numRef>
              <c:f>'CHANGE NET ASSETS REGION'!$D$75:$I$75</c:f>
              <c:numCache>
                <c:formatCode>0.0</c:formatCode>
                <c:ptCount val="6"/>
                <c:pt idx="0">
                  <c:v>5.2581002688615053</c:v>
                </c:pt>
                <c:pt idx="1">
                  <c:v>10.691589725519139</c:v>
                </c:pt>
                <c:pt idx="2">
                  <c:v>-4.0357687125701975</c:v>
                </c:pt>
                <c:pt idx="3">
                  <c:v>2.0525356418042637</c:v>
                </c:pt>
                <c:pt idx="4">
                  <c:v>1.1172227047558614</c:v>
                </c:pt>
                <c:pt idx="5">
                  <c:v>13.236608496405186</c:v>
                </c:pt>
              </c:numCache>
            </c:numRef>
          </c:val>
          <c:smooth val="0"/>
          <c:extLst>
            <c:ext xmlns:c16="http://schemas.microsoft.com/office/drawing/2014/chart" uri="{C3380CC4-5D6E-409C-BE32-E72D297353CC}">
              <c16:uniqueId val="{00000005-5F2E-4746-A7E4-2FB35C5976D4}"/>
            </c:ext>
          </c:extLst>
        </c:ser>
        <c:dLbls>
          <c:showLegendKey val="0"/>
          <c:showVal val="0"/>
          <c:showCatName val="0"/>
          <c:showSerName val="0"/>
          <c:showPercent val="0"/>
          <c:showBubbleSize val="0"/>
        </c:dLbls>
        <c:smooth val="0"/>
        <c:axId val="662424688"/>
        <c:axId val="662425080"/>
      </c:lineChart>
      <c:catAx>
        <c:axId val="662424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62425080"/>
        <c:crossesAt val="-20"/>
        <c:auto val="1"/>
        <c:lblAlgn val="ctr"/>
        <c:lblOffset val="100"/>
        <c:tickLblSkip val="1"/>
        <c:tickMarkSkip val="1"/>
        <c:noMultiLvlLbl val="0"/>
      </c:catAx>
      <c:valAx>
        <c:axId val="662425080"/>
        <c:scaling>
          <c:orientation val="minMax"/>
          <c:min val="-1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2424688"/>
        <c:crosses val="autoZero"/>
        <c:crossBetween val="between"/>
      </c:valAx>
      <c:spPr>
        <a:solidFill>
          <a:srgbClr val="C0C0C0"/>
        </a:solidFill>
        <a:ln w="12700">
          <a:solidFill>
            <a:srgbClr val="808080"/>
          </a:solidFill>
          <a:prstDash val="solid"/>
        </a:ln>
      </c:spPr>
    </c:plotArea>
    <c:legend>
      <c:legendPos val="r"/>
      <c:layout>
        <c:manualLayout>
          <c:xMode val="edge"/>
          <c:yMode val="edge"/>
          <c:x val="0.82327669895355604"/>
          <c:y val="2.0888276693872797E-2"/>
          <c:w val="0.17201022470056015"/>
          <c:h val="0.3342137976878216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19423653691934E-2"/>
          <c:y val="7.8328981723237823E-2"/>
          <c:w val="0.78529153841787802"/>
          <c:h val="0.78590078328981761"/>
        </c:manualLayout>
      </c:layout>
      <c:lineChart>
        <c:grouping val="standard"/>
        <c:varyColors val="0"/>
        <c:ser>
          <c:idx val="6"/>
          <c:order val="0"/>
          <c:tx>
            <c:strRef>
              <c:f>'CHANGE NET ASSETS FIN AND SIZE'!$C$42</c:f>
              <c:strCache>
                <c:ptCount val="1"/>
                <c:pt idx="0">
                  <c:v>Baseline</c:v>
                </c:pt>
              </c:strCache>
            </c:strRef>
          </c:tx>
          <c:spPr>
            <a:ln w="25400">
              <a:solidFill>
                <a:srgbClr val="333333"/>
              </a:solidFill>
              <a:prstDash val="lgDash"/>
            </a:ln>
          </c:spPr>
          <c:marker>
            <c:symbol val="none"/>
          </c:marker>
          <c:cat>
            <c:strRef>
              <c:f>'CHANGE NET ASSETS FIN AND SIZE'!$D$35:$I$35</c:f>
              <c:strCache>
                <c:ptCount val="6"/>
                <c:pt idx="0">
                  <c:v>2013-2014</c:v>
                </c:pt>
                <c:pt idx="1">
                  <c:v>2014-2015</c:v>
                </c:pt>
                <c:pt idx="2">
                  <c:v>2015-2016</c:v>
                </c:pt>
                <c:pt idx="3">
                  <c:v>2016-2017</c:v>
                </c:pt>
                <c:pt idx="4">
                  <c:v>2017-2018</c:v>
                </c:pt>
                <c:pt idx="5">
                  <c:v>2018-2019</c:v>
                </c:pt>
              </c:strCache>
            </c:strRef>
          </c:cat>
          <c:val>
            <c:numRef>
              <c:f>'CHANGE NET ASSETS FIN AND SIZE'!$D$42:$I$42</c:f>
              <c:numCache>
                <c:formatCode>0.0</c:formatCode>
                <c:ptCount val="6"/>
                <c:pt idx="0">
                  <c:v>5.4923286357643093</c:v>
                </c:pt>
                <c:pt idx="1">
                  <c:v>3.6695697796432305</c:v>
                </c:pt>
                <c:pt idx="2">
                  <c:v>4.3351001868814247</c:v>
                </c:pt>
                <c:pt idx="3">
                  <c:v>5.2199466438393207</c:v>
                </c:pt>
                <c:pt idx="4">
                  <c:v>6.4495150866471125</c:v>
                </c:pt>
                <c:pt idx="5">
                  <c:v>5.3114648063935093</c:v>
                </c:pt>
              </c:numCache>
            </c:numRef>
          </c:val>
          <c:smooth val="0"/>
          <c:extLst>
            <c:ext xmlns:c16="http://schemas.microsoft.com/office/drawing/2014/chart" uri="{C3380CC4-5D6E-409C-BE32-E72D297353CC}">
              <c16:uniqueId val="{00000000-9FC7-47C5-9B57-AF8A700FCBE6}"/>
            </c:ext>
          </c:extLst>
        </c:ser>
        <c:ser>
          <c:idx val="0"/>
          <c:order val="1"/>
          <c:tx>
            <c:strRef>
              <c:f>'CHANGE NET ASSETS FIN AND SIZE'!$C$36</c:f>
              <c:strCache>
                <c:ptCount val="1"/>
                <c:pt idx="0">
                  <c:v>Quartile 1 (top)</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'CHANGE NET ASSETS FIN AND SIZE'!$D$35:$I$35</c:f>
              <c:strCache>
                <c:ptCount val="6"/>
                <c:pt idx="0">
                  <c:v>2013-2014</c:v>
                </c:pt>
                <c:pt idx="1">
                  <c:v>2014-2015</c:v>
                </c:pt>
                <c:pt idx="2">
                  <c:v>2015-2016</c:v>
                </c:pt>
                <c:pt idx="3">
                  <c:v>2016-2017</c:v>
                </c:pt>
                <c:pt idx="4">
                  <c:v>2017-2018</c:v>
                </c:pt>
                <c:pt idx="5">
                  <c:v>2018-2019</c:v>
                </c:pt>
              </c:strCache>
            </c:strRef>
          </c:cat>
          <c:val>
            <c:numRef>
              <c:f>'CHANGE NET ASSETS FIN AND SIZE'!$D$36:$I$36</c:f>
              <c:numCache>
                <c:formatCode>0.0</c:formatCode>
                <c:ptCount val="6"/>
                <c:pt idx="0">
                  <c:v>10.43729443754245</c:v>
                </c:pt>
                <c:pt idx="1">
                  <c:v>1.9310472597415651</c:v>
                </c:pt>
                <c:pt idx="2">
                  <c:v>-2.7874142678873648</c:v>
                </c:pt>
                <c:pt idx="3">
                  <c:v>8.0555512490318204</c:v>
                </c:pt>
                <c:pt idx="4">
                  <c:v>5.2602475159071655</c:v>
                </c:pt>
                <c:pt idx="5">
                  <c:v>2.0520375034234601</c:v>
                </c:pt>
              </c:numCache>
            </c:numRef>
          </c:val>
          <c:smooth val="0"/>
          <c:extLst>
            <c:ext xmlns:c16="http://schemas.microsoft.com/office/drawing/2014/chart" uri="{C3380CC4-5D6E-409C-BE32-E72D297353CC}">
              <c16:uniqueId val="{00000001-9FC7-47C5-9B57-AF8A700FCBE6}"/>
            </c:ext>
          </c:extLst>
        </c:ser>
        <c:ser>
          <c:idx val="1"/>
          <c:order val="2"/>
          <c:tx>
            <c:strRef>
              <c:f>'CHANGE NET ASSETS FIN AND SIZE'!$C$37</c:f>
              <c:strCache>
                <c:ptCount val="1"/>
                <c:pt idx="0">
                  <c:v>Quartile 2</c:v>
                </c:pt>
              </c:strCache>
            </c:strRef>
          </c:tx>
          <c:spPr>
            <a:ln w="25400">
              <a:solidFill>
                <a:srgbClr val="DD0806"/>
              </a:solidFill>
              <a:prstDash val="solid"/>
            </a:ln>
          </c:spPr>
          <c:marker>
            <c:symbol val="star"/>
            <c:size val="5"/>
            <c:spPr>
              <a:noFill/>
              <a:ln>
                <a:solidFill>
                  <a:srgbClr val="FF0000"/>
                </a:solidFill>
                <a:prstDash val="solid"/>
              </a:ln>
            </c:spPr>
          </c:marker>
          <c:cat>
            <c:strRef>
              <c:f>'CHANGE NET ASSETS FIN AND SIZE'!$D$35:$I$35</c:f>
              <c:strCache>
                <c:ptCount val="6"/>
                <c:pt idx="0">
                  <c:v>2013-2014</c:v>
                </c:pt>
                <c:pt idx="1">
                  <c:v>2014-2015</c:v>
                </c:pt>
                <c:pt idx="2">
                  <c:v>2015-2016</c:v>
                </c:pt>
                <c:pt idx="3">
                  <c:v>2016-2017</c:v>
                </c:pt>
                <c:pt idx="4">
                  <c:v>2017-2018</c:v>
                </c:pt>
                <c:pt idx="5">
                  <c:v>2018-2019</c:v>
                </c:pt>
              </c:strCache>
            </c:strRef>
          </c:cat>
          <c:val>
            <c:numRef>
              <c:f>'CHANGE NET ASSETS FIN AND SIZE'!$D$37:$I$37</c:f>
              <c:numCache>
                <c:formatCode>0.0</c:formatCode>
                <c:ptCount val="6"/>
                <c:pt idx="0">
                  <c:v>8.27284955753289</c:v>
                </c:pt>
                <c:pt idx="1">
                  <c:v>0.96878099018916208</c:v>
                </c:pt>
                <c:pt idx="2">
                  <c:v>-1.8342322756431302</c:v>
                </c:pt>
                <c:pt idx="3">
                  <c:v>5.7602660268436505</c:v>
                </c:pt>
                <c:pt idx="4">
                  <c:v>3.5638055885220501</c:v>
                </c:pt>
                <c:pt idx="5">
                  <c:v>0.52921497259974504</c:v>
                </c:pt>
              </c:numCache>
            </c:numRef>
          </c:val>
          <c:smooth val="0"/>
          <c:extLst>
            <c:ext xmlns:c16="http://schemas.microsoft.com/office/drawing/2014/chart" uri="{C3380CC4-5D6E-409C-BE32-E72D297353CC}">
              <c16:uniqueId val="{00000002-9FC7-47C5-9B57-AF8A700FCBE6}"/>
            </c:ext>
          </c:extLst>
        </c:ser>
        <c:ser>
          <c:idx val="2"/>
          <c:order val="3"/>
          <c:tx>
            <c:strRef>
              <c:f>'CHANGE NET ASSETS FIN AND SIZE'!$C$38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'CHANGE NET ASSETS FIN AND SIZE'!$D$35:$I$35</c:f>
              <c:strCache>
                <c:ptCount val="6"/>
                <c:pt idx="0">
                  <c:v>2013-2014</c:v>
                </c:pt>
                <c:pt idx="1">
                  <c:v>2014-2015</c:v>
                </c:pt>
                <c:pt idx="2">
                  <c:v>2015-2016</c:v>
                </c:pt>
                <c:pt idx="3">
                  <c:v>2016-2017</c:v>
                </c:pt>
                <c:pt idx="4">
                  <c:v>2017-2018</c:v>
                </c:pt>
                <c:pt idx="5">
                  <c:v>2018-2019</c:v>
                </c:pt>
              </c:strCache>
            </c:strRef>
          </c:cat>
          <c:val>
            <c:numRef>
              <c:f>'CHANGE NET ASSETS FIN AND SIZE'!$D$38:$I$38</c:f>
              <c:numCache>
                <c:formatCode>0.0</c:formatCode>
                <c:ptCount val="6"/>
                <c:pt idx="0">
                  <c:v>6.9981680855443997</c:v>
                </c:pt>
                <c:pt idx="1">
                  <c:v>2.28843562577037</c:v>
                </c:pt>
                <c:pt idx="2">
                  <c:v>-0.75240639514232999</c:v>
                </c:pt>
                <c:pt idx="3">
                  <c:v>5.7684825975937901</c:v>
                </c:pt>
                <c:pt idx="4">
                  <c:v>3.2570119055011899</c:v>
                </c:pt>
                <c:pt idx="5">
                  <c:v>1.24247506631126</c:v>
                </c:pt>
              </c:numCache>
            </c:numRef>
          </c:val>
          <c:smooth val="0"/>
          <c:extLst>
            <c:ext xmlns:c16="http://schemas.microsoft.com/office/drawing/2014/chart" uri="{C3380CC4-5D6E-409C-BE32-E72D297353CC}">
              <c16:uniqueId val="{00000003-9FC7-47C5-9B57-AF8A700FCBE6}"/>
            </c:ext>
          </c:extLst>
        </c:ser>
        <c:ser>
          <c:idx val="3"/>
          <c:order val="4"/>
          <c:tx>
            <c:strRef>
              <c:f>'CHANGE NET ASSETS FIN AND SIZE'!$C$39</c:f>
              <c:strCache>
                <c:ptCount val="1"/>
                <c:pt idx="0">
                  <c:v>Quartile 4 (bottom)</c:v>
                </c:pt>
              </c:strCache>
            </c:strRef>
          </c:tx>
          <c:spPr>
            <a:ln w="25400">
              <a:solidFill>
                <a:srgbClr val="006411"/>
              </a:solidFill>
              <a:prstDash val="solid"/>
            </a:ln>
          </c:spPr>
          <c:marker>
            <c:symbol val="x"/>
            <c:size val="5"/>
            <c:spPr>
              <a:noFill/>
              <a:ln>
                <a:solidFill>
                  <a:srgbClr val="008000"/>
                </a:solidFill>
                <a:prstDash val="solid"/>
              </a:ln>
            </c:spPr>
          </c:marker>
          <c:cat>
            <c:strRef>
              <c:f>'CHANGE NET ASSETS FIN AND SIZE'!$D$35:$I$35</c:f>
              <c:strCache>
                <c:ptCount val="6"/>
                <c:pt idx="0">
                  <c:v>2013-2014</c:v>
                </c:pt>
                <c:pt idx="1">
                  <c:v>2014-2015</c:v>
                </c:pt>
                <c:pt idx="2">
                  <c:v>2015-2016</c:v>
                </c:pt>
                <c:pt idx="3">
                  <c:v>2016-2017</c:v>
                </c:pt>
                <c:pt idx="4">
                  <c:v>2017-2018</c:v>
                </c:pt>
                <c:pt idx="5">
                  <c:v>2018-2019</c:v>
                </c:pt>
              </c:strCache>
            </c:strRef>
          </c:cat>
          <c:val>
            <c:numRef>
              <c:f>'CHANGE NET ASSETS FIN AND SIZE'!$D$39:$I$39</c:f>
              <c:numCache>
                <c:formatCode>0.0</c:formatCode>
                <c:ptCount val="6"/>
                <c:pt idx="0">
                  <c:v>6.7918018820929005</c:v>
                </c:pt>
                <c:pt idx="1">
                  <c:v>1.99620227347702</c:v>
                </c:pt>
                <c:pt idx="2">
                  <c:v>0.559555794099582</c:v>
                </c:pt>
                <c:pt idx="3">
                  <c:v>3.7749509573633002</c:v>
                </c:pt>
                <c:pt idx="4">
                  <c:v>2.7245396472283403</c:v>
                </c:pt>
                <c:pt idx="5">
                  <c:v>0.64396293091605195</c:v>
                </c:pt>
              </c:numCache>
            </c:numRef>
          </c:val>
          <c:smooth val="0"/>
          <c:extLst>
            <c:ext xmlns:c16="http://schemas.microsoft.com/office/drawing/2014/chart" uri="{C3380CC4-5D6E-409C-BE32-E72D297353CC}">
              <c16:uniqueId val="{00000004-9FC7-47C5-9B57-AF8A700FCBE6}"/>
            </c:ext>
          </c:extLst>
        </c:ser>
        <c:ser>
          <c:idx val="4"/>
          <c:order val="5"/>
          <c:tx>
            <c:strRef>
              <c:f>'CHANGE NET ASSETS FIN AND SIZE'!$C$40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'CHANGE NET ASSETS FIN AND SIZE'!$D$35:$I$35</c:f>
              <c:strCache>
                <c:ptCount val="6"/>
                <c:pt idx="0">
                  <c:v>2013-2014</c:v>
                </c:pt>
                <c:pt idx="1">
                  <c:v>2014-2015</c:v>
                </c:pt>
                <c:pt idx="2">
                  <c:v>2015-2016</c:v>
                </c:pt>
                <c:pt idx="3">
                  <c:v>2016-2017</c:v>
                </c:pt>
                <c:pt idx="4">
                  <c:v>2017-2018</c:v>
                </c:pt>
                <c:pt idx="5">
                  <c:v>2018-2019</c:v>
                </c:pt>
              </c:strCache>
            </c:strRef>
          </c:cat>
          <c:val>
            <c:numRef>
              <c:f>'CHANGE NET ASSETS FIN AND SIZE'!$D$40:$I$40</c:f>
              <c:numCache>
                <c:formatCode>0.0</c:formatCode>
                <c:ptCount val="6"/>
                <c:pt idx="0">
                  <c:v>8.3979986130152202</c:v>
                </c:pt>
                <c:pt idx="1">
                  <c:v>1.65269998942289</c:v>
                </c:pt>
                <c:pt idx="2">
                  <c:v>-1.48495487407481</c:v>
                </c:pt>
                <c:pt idx="3">
                  <c:v>6.14350167144684</c:v>
                </c:pt>
                <c:pt idx="4">
                  <c:v>3.9393929131032199</c:v>
                </c:pt>
                <c:pt idx="5">
                  <c:v>1.1349898098154101</c:v>
                </c:pt>
              </c:numCache>
            </c:numRef>
          </c:val>
          <c:smooth val="0"/>
          <c:extLst>
            <c:ext xmlns:c16="http://schemas.microsoft.com/office/drawing/2014/chart" uri="{C3380CC4-5D6E-409C-BE32-E72D297353CC}">
              <c16:uniqueId val="{00000005-9FC7-47C5-9B57-AF8A700FCBE6}"/>
            </c:ext>
          </c:extLst>
        </c:ser>
        <c:ser>
          <c:idx val="5"/>
          <c:order val="6"/>
          <c:tx>
            <c:strRef>
              <c:f>'CHANGE NET ASSETS FIN AND SIZE'!$C$41</c:f>
              <c:strCache>
                <c:ptCount val="1"/>
                <c:pt idx="0">
                  <c:v> TEXAS LUTHERAN </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'CHANGE NET ASSETS FIN AND SIZE'!$D$35:$I$35</c:f>
              <c:strCache>
                <c:ptCount val="6"/>
                <c:pt idx="0">
                  <c:v>2013-2014</c:v>
                </c:pt>
                <c:pt idx="1">
                  <c:v>2014-2015</c:v>
                </c:pt>
                <c:pt idx="2">
                  <c:v>2015-2016</c:v>
                </c:pt>
                <c:pt idx="3">
                  <c:v>2016-2017</c:v>
                </c:pt>
                <c:pt idx="4">
                  <c:v>2017-2018</c:v>
                </c:pt>
                <c:pt idx="5">
                  <c:v>2018-2019</c:v>
                </c:pt>
              </c:strCache>
            </c:strRef>
          </c:cat>
          <c:val>
            <c:numRef>
              <c:f>'CHANGE NET ASSETS FIN AND SIZE'!$D$41:$I$41</c:f>
              <c:numCache>
                <c:formatCode>0.0</c:formatCode>
                <c:ptCount val="6"/>
                <c:pt idx="0">
                  <c:v>5.2581002688615053</c:v>
                </c:pt>
                <c:pt idx="1">
                  <c:v>10.691589725519139</c:v>
                </c:pt>
                <c:pt idx="2">
                  <c:v>-4.0357687125701975</c:v>
                </c:pt>
                <c:pt idx="3">
                  <c:v>2.0525356418042637</c:v>
                </c:pt>
                <c:pt idx="4">
                  <c:v>1.1172227047558614</c:v>
                </c:pt>
                <c:pt idx="5">
                  <c:v>13.236608496405186</c:v>
                </c:pt>
              </c:numCache>
            </c:numRef>
          </c:val>
          <c:smooth val="0"/>
          <c:extLst>
            <c:ext xmlns:c16="http://schemas.microsoft.com/office/drawing/2014/chart" uri="{C3380CC4-5D6E-409C-BE32-E72D297353CC}">
              <c16:uniqueId val="{00000006-9FC7-47C5-9B57-AF8A700FCBE6}"/>
            </c:ext>
          </c:extLst>
        </c:ser>
        <c:dLbls>
          <c:showLegendKey val="0"/>
          <c:showVal val="0"/>
          <c:showCatName val="0"/>
          <c:showSerName val="0"/>
          <c:showPercent val="0"/>
          <c:showBubbleSize val="0"/>
        </c:dLbls>
        <c:smooth val="0"/>
        <c:axId val="611476280"/>
        <c:axId val="611476672"/>
      </c:lineChart>
      <c:catAx>
        <c:axId val="611476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11476672"/>
        <c:crossesAt val="-20"/>
        <c:auto val="1"/>
        <c:lblAlgn val="ctr"/>
        <c:lblOffset val="100"/>
        <c:tickLblSkip val="1"/>
        <c:tickMarkSkip val="1"/>
        <c:noMultiLvlLbl val="0"/>
      </c:catAx>
      <c:valAx>
        <c:axId val="611476672"/>
        <c:scaling>
          <c:orientation val="minMax"/>
          <c:min val="-3"/>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11476280"/>
        <c:crosses val="autoZero"/>
        <c:crossBetween val="between"/>
      </c:valAx>
      <c:spPr>
        <a:solidFill>
          <a:srgbClr val="C0C0C0"/>
        </a:solidFill>
        <a:ln w="12700">
          <a:solidFill>
            <a:srgbClr val="808080"/>
          </a:solidFill>
          <a:prstDash val="solid"/>
        </a:ln>
      </c:spPr>
    </c:plotArea>
    <c:legend>
      <c:legendPos val="r"/>
      <c:layout>
        <c:manualLayout>
          <c:xMode val="edge"/>
          <c:yMode val="edge"/>
          <c:x val="0.81260016875114804"/>
          <c:y val="1.5666344578990292E-2"/>
          <c:w val="0.18150051528256472"/>
          <c:h val="0.412545246465601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33182659102934E-2"/>
          <c:y val="7.3107049608355096E-2"/>
          <c:w val="0.81020259930423899"/>
          <c:h val="0.79112271540469969"/>
        </c:manualLayout>
      </c:layout>
      <c:lineChart>
        <c:grouping val="standard"/>
        <c:varyColors val="0"/>
        <c:ser>
          <c:idx val="6"/>
          <c:order val="0"/>
          <c:tx>
            <c:strRef>
              <c:f>'CHANGE NET ASSETS FIN AND SIZE'!$C$76</c:f>
              <c:strCache>
                <c:ptCount val="1"/>
                <c:pt idx="0">
                  <c:v>Baseline</c:v>
                </c:pt>
              </c:strCache>
            </c:strRef>
          </c:tx>
          <c:spPr>
            <a:ln w="25400">
              <a:solidFill>
                <a:srgbClr val="333333"/>
              </a:solidFill>
              <a:prstDash val="lgDash"/>
            </a:ln>
          </c:spPr>
          <c:marker>
            <c:symbol val="none"/>
          </c:marker>
          <c:cat>
            <c:strRef>
              <c:f>'CHANGE NET ASSETS FIN AND SIZE'!$D$69:$I$69</c:f>
              <c:strCache>
                <c:ptCount val="6"/>
                <c:pt idx="0">
                  <c:v>2013-2014</c:v>
                </c:pt>
                <c:pt idx="1">
                  <c:v>2014-2015</c:v>
                </c:pt>
                <c:pt idx="2">
                  <c:v>2015-2016</c:v>
                </c:pt>
                <c:pt idx="3">
                  <c:v>2016-2017</c:v>
                </c:pt>
                <c:pt idx="4">
                  <c:v>2017-2018</c:v>
                </c:pt>
                <c:pt idx="5">
                  <c:v>2018-2019</c:v>
                </c:pt>
              </c:strCache>
            </c:strRef>
          </c:cat>
          <c:val>
            <c:numRef>
              <c:f>'CHANGE NET ASSETS FIN AND SIZE'!$D$76:$I$76</c:f>
              <c:numCache>
                <c:formatCode>0.0</c:formatCode>
                <c:ptCount val="6"/>
                <c:pt idx="0">
                  <c:v>5.4923286357643093</c:v>
                </c:pt>
                <c:pt idx="1">
                  <c:v>3.6695697796432305</c:v>
                </c:pt>
                <c:pt idx="2">
                  <c:v>4.3351001868814247</c:v>
                </c:pt>
                <c:pt idx="3">
                  <c:v>5.2199466438393207</c:v>
                </c:pt>
                <c:pt idx="4">
                  <c:v>6.4495150866471125</c:v>
                </c:pt>
                <c:pt idx="5">
                  <c:v>5.3114648063935093</c:v>
                </c:pt>
              </c:numCache>
            </c:numRef>
          </c:val>
          <c:smooth val="0"/>
          <c:extLst>
            <c:ext xmlns:c16="http://schemas.microsoft.com/office/drawing/2014/chart" uri="{C3380CC4-5D6E-409C-BE32-E72D297353CC}">
              <c16:uniqueId val="{00000000-B0E9-412E-989B-EF1BF96ECB9A}"/>
            </c:ext>
          </c:extLst>
        </c:ser>
        <c:ser>
          <c:idx val="0"/>
          <c:order val="1"/>
          <c:tx>
            <c:strRef>
              <c:f>'CHANGE NET ASSETS FIN AND SIZE'!$C$70</c:f>
              <c:strCache>
                <c:ptCount val="1"/>
                <c:pt idx="0">
                  <c:v>&gt;3,000 (113)</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'CHANGE NET ASSETS FIN AND SIZE'!$D$69:$I$69</c:f>
              <c:strCache>
                <c:ptCount val="6"/>
                <c:pt idx="0">
                  <c:v>2013-2014</c:v>
                </c:pt>
                <c:pt idx="1">
                  <c:v>2014-2015</c:v>
                </c:pt>
                <c:pt idx="2">
                  <c:v>2015-2016</c:v>
                </c:pt>
                <c:pt idx="3">
                  <c:v>2016-2017</c:v>
                </c:pt>
                <c:pt idx="4">
                  <c:v>2017-2018</c:v>
                </c:pt>
                <c:pt idx="5">
                  <c:v>2018-2019</c:v>
                </c:pt>
              </c:strCache>
            </c:strRef>
          </c:cat>
          <c:val>
            <c:numRef>
              <c:f>'CHANGE NET ASSETS FIN AND SIZE'!$D$70:$I$70</c:f>
              <c:numCache>
                <c:formatCode>0.0</c:formatCode>
                <c:ptCount val="6"/>
                <c:pt idx="0">
                  <c:v>11.1043423225467</c:v>
                </c:pt>
                <c:pt idx="1">
                  <c:v>3.7530004012139897</c:v>
                </c:pt>
                <c:pt idx="2">
                  <c:v>0.74187409778504099</c:v>
                </c:pt>
                <c:pt idx="3">
                  <c:v>8.1031508049219703</c:v>
                </c:pt>
                <c:pt idx="4">
                  <c:v>5.9246389593400801</c:v>
                </c:pt>
                <c:pt idx="5">
                  <c:v>2.34970413521732</c:v>
                </c:pt>
              </c:numCache>
            </c:numRef>
          </c:val>
          <c:smooth val="0"/>
          <c:extLst>
            <c:ext xmlns:c16="http://schemas.microsoft.com/office/drawing/2014/chart" uri="{C3380CC4-5D6E-409C-BE32-E72D297353CC}">
              <c16:uniqueId val="{00000001-B0E9-412E-989B-EF1BF96ECB9A}"/>
            </c:ext>
          </c:extLst>
        </c:ser>
        <c:ser>
          <c:idx val="1"/>
          <c:order val="2"/>
          <c:tx>
            <c:strRef>
              <c:f>'CHANGE NET ASSETS FIN AND SIZE'!$C$71</c:f>
              <c:strCache>
                <c:ptCount val="1"/>
                <c:pt idx="0">
                  <c:v>2,001-3,000 (138)</c:v>
                </c:pt>
              </c:strCache>
            </c:strRef>
          </c:tx>
          <c:spPr>
            <a:ln w="25400">
              <a:solidFill>
                <a:srgbClr val="DD0806"/>
              </a:solidFill>
              <a:prstDash val="solid"/>
            </a:ln>
          </c:spPr>
          <c:marker>
            <c:symbol val="star"/>
            <c:size val="5"/>
            <c:spPr>
              <a:noFill/>
              <a:ln>
                <a:solidFill>
                  <a:srgbClr val="FF0000"/>
                </a:solidFill>
                <a:prstDash val="solid"/>
              </a:ln>
            </c:spPr>
          </c:marker>
          <c:cat>
            <c:strRef>
              <c:f>'CHANGE NET ASSETS FIN AND SIZE'!$D$69:$I$69</c:f>
              <c:strCache>
                <c:ptCount val="6"/>
                <c:pt idx="0">
                  <c:v>2013-2014</c:v>
                </c:pt>
                <c:pt idx="1">
                  <c:v>2014-2015</c:v>
                </c:pt>
                <c:pt idx="2">
                  <c:v>2015-2016</c:v>
                </c:pt>
                <c:pt idx="3">
                  <c:v>2016-2017</c:v>
                </c:pt>
                <c:pt idx="4">
                  <c:v>2017-2018</c:v>
                </c:pt>
                <c:pt idx="5">
                  <c:v>2018-2019</c:v>
                </c:pt>
              </c:strCache>
            </c:strRef>
          </c:cat>
          <c:val>
            <c:numRef>
              <c:f>'CHANGE NET ASSETS FIN AND SIZE'!$D$71:$I$71</c:f>
              <c:numCache>
                <c:formatCode>0.0</c:formatCode>
                <c:ptCount val="6"/>
                <c:pt idx="0">
                  <c:v>9.5665477326916246</c:v>
                </c:pt>
                <c:pt idx="1">
                  <c:v>1.7991368865531048</c:v>
                </c:pt>
                <c:pt idx="2">
                  <c:v>-1.8350465930606052</c:v>
                </c:pt>
                <c:pt idx="3">
                  <c:v>6.7934889669166001</c:v>
                </c:pt>
                <c:pt idx="4">
                  <c:v>4.5214638437164307</c:v>
                </c:pt>
                <c:pt idx="5">
                  <c:v>2.0378137083494701</c:v>
                </c:pt>
              </c:numCache>
            </c:numRef>
          </c:val>
          <c:smooth val="0"/>
          <c:extLst>
            <c:ext xmlns:c16="http://schemas.microsoft.com/office/drawing/2014/chart" uri="{C3380CC4-5D6E-409C-BE32-E72D297353CC}">
              <c16:uniqueId val="{00000002-B0E9-412E-989B-EF1BF96ECB9A}"/>
            </c:ext>
          </c:extLst>
        </c:ser>
        <c:ser>
          <c:idx val="2"/>
          <c:order val="3"/>
          <c:tx>
            <c:strRef>
              <c:f>'CHANGE NET ASSETS FIN AND SIZE'!$C$72</c:f>
              <c:strCache>
                <c:ptCount val="1"/>
                <c:pt idx="0">
                  <c:v>1,000-2,000 (274)</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'CHANGE NET ASSETS FIN AND SIZE'!$D$69:$I$69</c:f>
              <c:strCache>
                <c:ptCount val="6"/>
                <c:pt idx="0">
                  <c:v>2013-2014</c:v>
                </c:pt>
                <c:pt idx="1">
                  <c:v>2014-2015</c:v>
                </c:pt>
                <c:pt idx="2">
                  <c:v>2015-2016</c:v>
                </c:pt>
                <c:pt idx="3">
                  <c:v>2016-2017</c:v>
                </c:pt>
                <c:pt idx="4">
                  <c:v>2017-2018</c:v>
                </c:pt>
                <c:pt idx="5">
                  <c:v>2018-2019</c:v>
                </c:pt>
              </c:strCache>
            </c:strRef>
          </c:cat>
          <c:val>
            <c:numRef>
              <c:f>'CHANGE NET ASSETS FIN AND SIZE'!$D$72:$I$72</c:f>
              <c:numCache>
                <c:formatCode>0.0</c:formatCode>
                <c:ptCount val="6"/>
                <c:pt idx="0">
                  <c:v>8.2249002471185442</c:v>
                </c:pt>
                <c:pt idx="1">
                  <c:v>1.6521212908123299</c:v>
                </c:pt>
                <c:pt idx="2">
                  <c:v>-1.5102204635202852</c:v>
                </c:pt>
                <c:pt idx="3">
                  <c:v>5.8689667583078498</c:v>
                </c:pt>
                <c:pt idx="4">
                  <c:v>3.6398332552811405</c:v>
                </c:pt>
                <c:pt idx="5">
                  <c:v>0.83126380387865351</c:v>
                </c:pt>
              </c:numCache>
            </c:numRef>
          </c:val>
          <c:smooth val="0"/>
          <c:extLst>
            <c:ext xmlns:c16="http://schemas.microsoft.com/office/drawing/2014/chart" uri="{C3380CC4-5D6E-409C-BE32-E72D297353CC}">
              <c16:uniqueId val="{00000003-B0E9-412E-989B-EF1BF96ECB9A}"/>
            </c:ext>
          </c:extLst>
        </c:ser>
        <c:ser>
          <c:idx val="3"/>
          <c:order val="4"/>
          <c:tx>
            <c:strRef>
              <c:f>'CHANGE NET ASSETS FIN AND SIZE'!$C$73</c:f>
              <c:strCache>
                <c:ptCount val="1"/>
                <c:pt idx="0">
                  <c:v>&lt;1,000 (163)</c:v>
                </c:pt>
              </c:strCache>
            </c:strRef>
          </c:tx>
          <c:spPr>
            <a:ln w="25400">
              <a:solidFill>
                <a:srgbClr val="006411"/>
              </a:solidFill>
              <a:prstDash val="solid"/>
            </a:ln>
          </c:spPr>
          <c:marker>
            <c:symbol val="x"/>
            <c:size val="5"/>
            <c:spPr>
              <a:noFill/>
              <a:ln>
                <a:solidFill>
                  <a:srgbClr val="008000"/>
                </a:solidFill>
                <a:prstDash val="solid"/>
              </a:ln>
            </c:spPr>
          </c:marker>
          <c:cat>
            <c:strRef>
              <c:f>'CHANGE NET ASSETS FIN AND SIZE'!$D$69:$I$69</c:f>
              <c:strCache>
                <c:ptCount val="6"/>
                <c:pt idx="0">
                  <c:v>2013-2014</c:v>
                </c:pt>
                <c:pt idx="1">
                  <c:v>2014-2015</c:v>
                </c:pt>
                <c:pt idx="2">
                  <c:v>2015-2016</c:v>
                </c:pt>
                <c:pt idx="3">
                  <c:v>2016-2017</c:v>
                </c:pt>
                <c:pt idx="4">
                  <c:v>2017-2018</c:v>
                </c:pt>
                <c:pt idx="5">
                  <c:v>2018-2019</c:v>
                </c:pt>
              </c:strCache>
            </c:strRef>
          </c:cat>
          <c:val>
            <c:numRef>
              <c:f>'CHANGE NET ASSETS FIN AND SIZE'!$D$73:$I$73</c:f>
              <c:numCache>
                <c:formatCode>0.0</c:formatCode>
                <c:ptCount val="6"/>
                <c:pt idx="0">
                  <c:v>5.9125426130324001</c:v>
                </c:pt>
                <c:pt idx="1">
                  <c:v>0.354383171000897</c:v>
                </c:pt>
                <c:pt idx="2">
                  <c:v>-2.2886530432595498</c:v>
                </c:pt>
                <c:pt idx="3">
                  <c:v>3.99551012993919</c:v>
                </c:pt>
                <c:pt idx="4">
                  <c:v>1.4660111673221798</c:v>
                </c:pt>
                <c:pt idx="5">
                  <c:v>-0.27830074436882796</c:v>
                </c:pt>
              </c:numCache>
            </c:numRef>
          </c:val>
          <c:smooth val="0"/>
          <c:extLst>
            <c:ext xmlns:c16="http://schemas.microsoft.com/office/drawing/2014/chart" uri="{C3380CC4-5D6E-409C-BE32-E72D297353CC}">
              <c16:uniqueId val="{00000004-B0E9-412E-989B-EF1BF96ECB9A}"/>
            </c:ext>
          </c:extLst>
        </c:ser>
        <c:ser>
          <c:idx val="4"/>
          <c:order val="5"/>
          <c:tx>
            <c:strRef>
              <c:f>'CHANGE NET ASSETS FIN AND SIZE'!$C$74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'CHANGE NET ASSETS FIN AND SIZE'!$D$69:$I$69</c:f>
              <c:strCache>
                <c:ptCount val="6"/>
                <c:pt idx="0">
                  <c:v>2013-2014</c:v>
                </c:pt>
                <c:pt idx="1">
                  <c:v>2014-2015</c:v>
                </c:pt>
                <c:pt idx="2">
                  <c:v>2015-2016</c:v>
                </c:pt>
                <c:pt idx="3">
                  <c:v>2016-2017</c:v>
                </c:pt>
                <c:pt idx="4">
                  <c:v>2017-2018</c:v>
                </c:pt>
                <c:pt idx="5">
                  <c:v>2018-2019</c:v>
                </c:pt>
              </c:strCache>
            </c:strRef>
          </c:cat>
          <c:val>
            <c:numRef>
              <c:f>'CHANGE NET ASSETS FIN AND SIZE'!$D$74:$I$74</c:f>
              <c:numCache>
                <c:formatCode>0.0</c:formatCode>
                <c:ptCount val="6"/>
                <c:pt idx="0">
                  <c:v>8.4147895964210093</c:v>
                </c:pt>
                <c:pt idx="1">
                  <c:v>1.730002461749095</c:v>
                </c:pt>
                <c:pt idx="2">
                  <c:v>-1.4792219056370848</c:v>
                </c:pt>
                <c:pt idx="3">
                  <c:v>6.1639040150936903</c:v>
                </c:pt>
                <c:pt idx="4">
                  <c:v>3.96307137255135</c:v>
                </c:pt>
                <c:pt idx="5">
                  <c:v>1.16920738726916</c:v>
                </c:pt>
              </c:numCache>
            </c:numRef>
          </c:val>
          <c:smooth val="0"/>
          <c:extLst>
            <c:ext xmlns:c16="http://schemas.microsoft.com/office/drawing/2014/chart" uri="{C3380CC4-5D6E-409C-BE32-E72D297353CC}">
              <c16:uniqueId val="{00000005-B0E9-412E-989B-EF1BF96ECB9A}"/>
            </c:ext>
          </c:extLst>
        </c:ser>
        <c:ser>
          <c:idx val="5"/>
          <c:order val="6"/>
          <c:tx>
            <c:strRef>
              <c:f>'CHANGE NET ASSETS FIN AND SIZE'!$C$75</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'CHANGE NET ASSETS FIN AND SIZE'!$D$69:$I$69</c:f>
              <c:strCache>
                <c:ptCount val="6"/>
                <c:pt idx="0">
                  <c:v>2013-2014</c:v>
                </c:pt>
                <c:pt idx="1">
                  <c:v>2014-2015</c:v>
                </c:pt>
                <c:pt idx="2">
                  <c:v>2015-2016</c:v>
                </c:pt>
                <c:pt idx="3">
                  <c:v>2016-2017</c:v>
                </c:pt>
                <c:pt idx="4">
                  <c:v>2017-2018</c:v>
                </c:pt>
                <c:pt idx="5">
                  <c:v>2018-2019</c:v>
                </c:pt>
              </c:strCache>
            </c:strRef>
          </c:cat>
          <c:val>
            <c:numRef>
              <c:f>'CHANGE NET ASSETS FIN AND SIZE'!$D$75:$I$75</c:f>
              <c:numCache>
                <c:formatCode>0.0</c:formatCode>
                <c:ptCount val="6"/>
                <c:pt idx="0">
                  <c:v>5.2581002688615053</c:v>
                </c:pt>
                <c:pt idx="1">
                  <c:v>10.691589725519139</c:v>
                </c:pt>
                <c:pt idx="2">
                  <c:v>-4.0357687125701975</c:v>
                </c:pt>
                <c:pt idx="3">
                  <c:v>2.0525356418042637</c:v>
                </c:pt>
                <c:pt idx="4">
                  <c:v>1.1172227047558614</c:v>
                </c:pt>
                <c:pt idx="5">
                  <c:v>13.236608496405186</c:v>
                </c:pt>
              </c:numCache>
            </c:numRef>
          </c:val>
          <c:smooth val="0"/>
          <c:extLst>
            <c:ext xmlns:c16="http://schemas.microsoft.com/office/drawing/2014/chart" uri="{C3380CC4-5D6E-409C-BE32-E72D297353CC}">
              <c16:uniqueId val="{00000006-B0E9-412E-989B-EF1BF96ECB9A}"/>
            </c:ext>
          </c:extLst>
        </c:ser>
        <c:dLbls>
          <c:showLegendKey val="0"/>
          <c:showVal val="0"/>
          <c:showCatName val="0"/>
          <c:showSerName val="0"/>
          <c:showPercent val="0"/>
          <c:showBubbleSize val="0"/>
        </c:dLbls>
        <c:smooth val="0"/>
        <c:axId val="611474320"/>
        <c:axId val="611473144"/>
      </c:lineChart>
      <c:catAx>
        <c:axId val="611474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11473144"/>
        <c:crossesAt val="-20"/>
        <c:auto val="1"/>
        <c:lblAlgn val="ctr"/>
        <c:lblOffset val="100"/>
        <c:tickLblSkip val="1"/>
        <c:tickMarkSkip val="1"/>
        <c:noMultiLvlLbl val="0"/>
      </c:catAx>
      <c:valAx>
        <c:axId val="611473144"/>
        <c:scaling>
          <c:orientation val="minMax"/>
          <c:min val="-5"/>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11474320"/>
        <c:crosses val="autoZero"/>
        <c:crossBetween val="between"/>
      </c:valAx>
      <c:spPr>
        <a:solidFill>
          <a:srgbClr val="C0C0C0"/>
        </a:solidFill>
        <a:ln w="12700">
          <a:solidFill>
            <a:srgbClr val="808080"/>
          </a:solidFill>
          <a:prstDash val="solid"/>
        </a:ln>
      </c:spPr>
    </c:plotArea>
    <c:legend>
      <c:legendPos val="r"/>
      <c:layout>
        <c:manualLayout>
          <c:xMode val="edge"/>
          <c:yMode val="edge"/>
          <c:x val="0.82564930273395543"/>
          <c:y val="2.3499516868485434E-2"/>
          <c:w val="0.16963774545975352"/>
          <c:h val="0.3916569697717289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76007677543186"/>
          <c:y val="0.19148936170212766"/>
          <c:w val="0.8637236084452975"/>
          <c:h val="0.73049645390070927"/>
        </c:manualLayout>
      </c:layout>
      <c:lineChart>
        <c:grouping val="standard"/>
        <c:varyColors val="0"/>
        <c:ser>
          <c:idx val="3"/>
          <c:order val="0"/>
          <c:tx>
            <c:strRef>
              <c:f>TRENDS!$C$56</c:f>
              <c:strCache>
                <c:ptCount val="1"/>
                <c:pt idx="0">
                  <c:v>Baseline</c:v>
                </c:pt>
              </c:strCache>
            </c:strRef>
          </c:tx>
          <c:spPr>
            <a:ln w="12700">
              <a:solidFill>
                <a:srgbClr val="000000"/>
              </a:solidFill>
              <a:prstDash val="lgDash"/>
            </a:ln>
          </c:spPr>
          <c:marker>
            <c:symbol val="none"/>
          </c:marker>
          <c:cat>
            <c:strRef>
              <c:f>TRENDS!$D$52:$I$52</c:f>
              <c:strCache>
                <c:ptCount val="6"/>
                <c:pt idx="0">
                  <c:v>2013-2014</c:v>
                </c:pt>
                <c:pt idx="1">
                  <c:v>2014-2015</c:v>
                </c:pt>
                <c:pt idx="2">
                  <c:v>2015-2016</c:v>
                </c:pt>
                <c:pt idx="3">
                  <c:v>2016-2017</c:v>
                </c:pt>
                <c:pt idx="4">
                  <c:v>2017-2018</c:v>
                </c:pt>
                <c:pt idx="5">
                  <c:v>2018-2019</c:v>
                </c:pt>
              </c:strCache>
            </c:strRef>
          </c:cat>
          <c:val>
            <c:numRef>
              <c:f>TRENDS!$D$56:$I$56</c:f>
              <c:numCache>
                <c:formatCode>0.0</c:formatCode>
                <c:ptCount val="6"/>
                <c:pt idx="0">
                  <c:v>4</c:v>
                </c:pt>
                <c:pt idx="1">
                  <c:v>4</c:v>
                </c:pt>
                <c:pt idx="2">
                  <c:v>4</c:v>
                </c:pt>
                <c:pt idx="3">
                  <c:v>4</c:v>
                </c:pt>
                <c:pt idx="4">
                  <c:v>4</c:v>
                </c:pt>
                <c:pt idx="5">
                  <c:v>4</c:v>
                </c:pt>
              </c:numCache>
            </c:numRef>
          </c:val>
          <c:smooth val="0"/>
          <c:extLst>
            <c:ext xmlns:c16="http://schemas.microsoft.com/office/drawing/2014/chart" uri="{C3380CC4-5D6E-409C-BE32-E72D297353CC}">
              <c16:uniqueId val="{00000000-166D-4AA1-A9E9-8AB4A7FAAA11}"/>
            </c:ext>
          </c:extLst>
        </c:ser>
        <c:ser>
          <c:idx val="1"/>
          <c:order val="1"/>
          <c:tx>
            <c:strRef>
              <c:f>TRENDS!$C$54</c:f>
              <c:strCache>
                <c:ptCount val="1"/>
                <c:pt idx="0">
                  <c:v>WEST MEDIAN</c:v>
                </c:pt>
              </c:strCache>
            </c:strRef>
          </c:tx>
          <c:spPr>
            <a:ln w="25400">
              <a:solidFill>
                <a:srgbClr val="DD0806"/>
              </a:solidFill>
              <a:prstDash val="solid"/>
            </a:ln>
          </c:spPr>
          <c:marker>
            <c:symbol val="circle"/>
            <c:size val="3"/>
            <c:spPr>
              <a:solidFill>
                <a:srgbClr val="FF0000"/>
              </a:solidFill>
              <a:ln>
                <a:solidFill>
                  <a:srgbClr val="DD0806"/>
                </a:solidFill>
                <a:prstDash val="solid"/>
              </a:ln>
            </c:spPr>
          </c:marker>
          <c:cat>
            <c:strRef>
              <c:f>TRENDS!$D$52:$I$52</c:f>
              <c:strCache>
                <c:ptCount val="6"/>
                <c:pt idx="0">
                  <c:v>2013-2014</c:v>
                </c:pt>
                <c:pt idx="1">
                  <c:v>2014-2015</c:v>
                </c:pt>
                <c:pt idx="2">
                  <c:v>2015-2016</c:v>
                </c:pt>
                <c:pt idx="3">
                  <c:v>2016-2017</c:v>
                </c:pt>
                <c:pt idx="4">
                  <c:v>2017-2018</c:v>
                </c:pt>
                <c:pt idx="5">
                  <c:v>2018-2019</c:v>
                </c:pt>
              </c:strCache>
            </c:strRef>
          </c:cat>
          <c:val>
            <c:numRef>
              <c:f>TRENDS!$D$54:$I$54</c:f>
              <c:numCache>
                <c:formatCode>#,##0.0</c:formatCode>
                <c:ptCount val="6"/>
                <c:pt idx="0">
                  <c:v>3.9549831585479605</c:v>
                </c:pt>
                <c:pt idx="1">
                  <c:v>2.3122188801380901</c:v>
                </c:pt>
                <c:pt idx="2">
                  <c:v>0.55713830184734803</c:v>
                </c:pt>
                <c:pt idx="3">
                  <c:v>1.53670464983491</c:v>
                </c:pt>
                <c:pt idx="4">
                  <c:v>0.85210695762258704</c:v>
                </c:pt>
                <c:pt idx="5">
                  <c:v>2.3025489573970002</c:v>
                </c:pt>
              </c:numCache>
            </c:numRef>
          </c:val>
          <c:smooth val="0"/>
          <c:extLst>
            <c:ext xmlns:c16="http://schemas.microsoft.com/office/drawing/2014/chart" uri="{C3380CC4-5D6E-409C-BE32-E72D297353CC}">
              <c16:uniqueId val="{00000001-166D-4AA1-A9E9-8AB4A7FAAA11}"/>
            </c:ext>
          </c:extLst>
        </c:ser>
        <c:ser>
          <c:idx val="0"/>
          <c:order val="2"/>
          <c:tx>
            <c:strRef>
              <c:f>TRENDS!$C$53</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TRENDS!$D$52:$I$52</c:f>
              <c:strCache>
                <c:ptCount val="6"/>
                <c:pt idx="0">
                  <c:v>2013-2014</c:v>
                </c:pt>
                <c:pt idx="1">
                  <c:v>2014-2015</c:v>
                </c:pt>
                <c:pt idx="2">
                  <c:v>2015-2016</c:v>
                </c:pt>
                <c:pt idx="3">
                  <c:v>2016-2017</c:v>
                </c:pt>
                <c:pt idx="4">
                  <c:v>2017-2018</c:v>
                </c:pt>
                <c:pt idx="5">
                  <c:v>2018-2019</c:v>
                </c:pt>
              </c:strCache>
            </c:strRef>
          </c:cat>
          <c:val>
            <c:numRef>
              <c:f>TRENDS!$D$53:$I$53</c:f>
              <c:numCache>
                <c:formatCode>#,##0.0</c:formatCode>
                <c:ptCount val="6"/>
                <c:pt idx="0">
                  <c:v>5.6667297930171703</c:v>
                </c:pt>
                <c:pt idx="1">
                  <c:v>1.4454231186461801</c:v>
                </c:pt>
                <c:pt idx="2">
                  <c:v>-1.4312544030582901</c:v>
                </c:pt>
                <c:pt idx="3">
                  <c:v>4.1048650558778501</c:v>
                </c:pt>
                <c:pt idx="4">
                  <c:v>2.14782115416787</c:v>
                </c:pt>
                <c:pt idx="5">
                  <c:v>1.0865077782749599</c:v>
                </c:pt>
              </c:numCache>
            </c:numRef>
          </c:val>
          <c:smooth val="0"/>
          <c:extLst>
            <c:ext xmlns:c16="http://schemas.microsoft.com/office/drawing/2014/chart" uri="{C3380CC4-5D6E-409C-BE32-E72D297353CC}">
              <c16:uniqueId val="{00000002-166D-4AA1-A9E9-8AB4A7FAAA11}"/>
            </c:ext>
          </c:extLst>
        </c:ser>
        <c:ser>
          <c:idx val="2"/>
          <c:order val="3"/>
          <c:tx>
            <c:strRef>
              <c:f>TRENDS!$C$55</c:f>
              <c:strCache>
                <c:ptCount val="1"/>
                <c:pt idx="0">
                  <c:v>TEXAS LUTHERAN</c:v>
                </c:pt>
              </c:strCache>
            </c:strRef>
          </c:tx>
          <c:spPr>
            <a:ln w="38100">
              <a:solidFill>
                <a:srgbClr val="FCF305"/>
              </a:solidFill>
              <a:prstDash val="solid"/>
            </a:ln>
          </c:spPr>
          <c:marker>
            <c:symbol val="diamond"/>
            <c:size val="6"/>
            <c:spPr>
              <a:solidFill>
                <a:srgbClr val="FFFF00"/>
              </a:solidFill>
              <a:ln>
                <a:solidFill>
                  <a:srgbClr val="000000"/>
                </a:solidFill>
                <a:prstDash val="solid"/>
              </a:ln>
            </c:spPr>
          </c:marker>
          <c:cat>
            <c:strRef>
              <c:f>TRENDS!$D$52:$I$52</c:f>
              <c:strCache>
                <c:ptCount val="6"/>
                <c:pt idx="0">
                  <c:v>2013-2014</c:v>
                </c:pt>
                <c:pt idx="1">
                  <c:v>2014-2015</c:v>
                </c:pt>
                <c:pt idx="2">
                  <c:v>2015-2016</c:v>
                </c:pt>
                <c:pt idx="3">
                  <c:v>2016-2017</c:v>
                </c:pt>
                <c:pt idx="4">
                  <c:v>2017-2018</c:v>
                </c:pt>
                <c:pt idx="5">
                  <c:v>2018-2019</c:v>
                </c:pt>
              </c:strCache>
            </c:strRef>
          </c:cat>
          <c:val>
            <c:numRef>
              <c:f>TRENDS!$D$55:$I$55</c:f>
              <c:numCache>
                <c:formatCode>#,##0.0</c:formatCode>
                <c:ptCount val="6"/>
                <c:pt idx="0">
                  <c:v>-1.4187746641957832</c:v>
                </c:pt>
                <c:pt idx="1">
                  <c:v>21.271767211021331</c:v>
                </c:pt>
                <c:pt idx="2">
                  <c:v>-7.1565784381138604</c:v>
                </c:pt>
                <c:pt idx="3">
                  <c:v>-17.719005721126159</c:v>
                </c:pt>
                <c:pt idx="4">
                  <c:v>6.2487537507458608</c:v>
                </c:pt>
                <c:pt idx="5">
                  <c:v>53.26894602425579</c:v>
                </c:pt>
              </c:numCache>
            </c:numRef>
          </c:val>
          <c:smooth val="0"/>
          <c:extLst>
            <c:ext xmlns:c16="http://schemas.microsoft.com/office/drawing/2014/chart" uri="{C3380CC4-5D6E-409C-BE32-E72D297353CC}">
              <c16:uniqueId val="{00000003-166D-4AA1-A9E9-8AB4A7FAAA11}"/>
            </c:ext>
          </c:extLst>
        </c:ser>
        <c:dLbls>
          <c:showLegendKey val="0"/>
          <c:showVal val="0"/>
          <c:showCatName val="0"/>
          <c:showSerName val="0"/>
          <c:showPercent val="0"/>
          <c:showBubbleSize val="0"/>
        </c:dLbls>
        <c:smooth val="0"/>
        <c:axId val="516562464"/>
        <c:axId val="516565600"/>
      </c:lineChart>
      <c:catAx>
        <c:axId val="516562464"/>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6565600"/>
        <c:crosses val="max"/>
        <c:auto val="1"/>
        <c:lblAlgn val="ctr"/>
        <c:lblOffset val="100"/>
        <c:tickLblSkip val="1"/>
        <c:tickMarkSkip val="1"/>
        <c:noMultiLvlLbl val="0"/>
      </c:catAx>
      <c:valAx>
        <c:axId val="516565600"/>
        <c:scaling>
          <c:orientation val="minMax"/>
          <c:min val="-1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6562464"/>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19423653691934E-2"/>
          <c:y val="7.8328981723237823E-2"/>
          <c:w val="0.78529153841787824"/>
          <c:h val="0.78590078328981761"/>
        </c:manualLayout>
      </c:layout>
      <c:lineChart>
        <c:grouping val="standard"/>
        <c:varyColors val="0"/>
        <c:ser>
          <c:idx val="7"/>
          <c:order val="0"/>
          <c:tx>
            <c:strRef>
              <c:f>'CHANGE NET ASSETS CARNEGIE'!$C$43</c:f>
              <c:strCache>
                <c:ptCount val="1"/>
                <c:pt idx="0">
                  <c:v>Baseline</c:v>
                </c:pt>
              </c:strCache>
            </c:strRef>
          </c:tx>
          <c:spPr>
            <a:ln w="25400">
              <a:solidFill>
                <a:srgbClr val="000000"/>
              </a:solidFill>
              <a:prstDash val="lgDash"/>
            </a:ln>
          </c:spPr>
          <c:marker>
            <c:symbol val="none"/>
          </c:marker>
          <c:cat>
            <c:strRef>
              <c:f>'CHANGE NET ASSETS CARNEGIE'!$D$35:$I$35</c:f>
              <c:strCache>
                <c:ptCount val="6"/>
                <c:pt idx="0">
                  <c:v>2013-2014</c:v>
                </c:pt>
                <c:pt idx="1">
                  <c:v>2014-2015</c:v>
                </c:pt>
                <c:pt idx="2">
                  <c:v>2015-2016</c:v>
                </c:pt>
                <c:pt idx="3">
                  <c:v>2016-2017</c:v>
                </c:pt>
                <c:pt idx="4">
                  <c:v>2017-2018</c:v>
                </c:pt>
                <c:pt idx="5">
                  <c:v>2018-2019</c:v>
                </c:pt>
              </c:strCache>
            </c:strRef>
          </c:cat>
          <c:val>
            <c:numRef>
              <c:f>'CHANGE NET ASSETS CARNEGIE'!$D$43:$I$43</c:f>
              <c:numCache>
                <c:formatCode>0.0</c:formatCode>
                <c:ptCount val="6"/>
                <c:pt idx="0">
                  <c:v>5.4923286357643093</c:v>
                </c:pt>
                <c:pt idx="1">
                  <c:v>3.6695697796432305</c:v>
                </c:pt>
                <c:pt idx="2">
                  <c:v>4.3351001868814247</c:v>
                </c:pt>
                <c:pt idx="3">
                  <c:v>5.2199466438393207</c:v>
                </c:pt>
                <c:pt idx="4">
                  <c:v>6.4495150866471125</c:v>
                </c:pt>
                <c:pt idx="5">
                  <c:v>5.3114648063935093</c:v>
                </c:pt>
              </c:numCache>
            </c:numRef>
          </c:val>
          <c:smooth val="0"/>
          <c:extLst>
            <c:ext xmlns:c16="http://schemas.microsoft.com/office/drawing/2014/chart" uri="{C3380CC4-5D6E-409C-BE32-E72D297353CC}">
              <c16:uniqueId val="{00000000-C58B-4F0A-9D66-69398A55E665}"/>
            </c:ext>
          </c:extLst>
        </c:ser>
        <c:ser>
          <c:idx val="0"/>
          <c:order val="1"/>
          <c:tx>
            <c:strRef>
              <c:f>'CHANGE NET ASSETS CARNEGIE'!$C$36</c:f>
              <c:strCache>
                <c:ptCount val="1"/>
                <c:pt idx="0">
                  <c:v>MA-Larger (153)</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'CHANGE NET ASSETS CARNEGIE'!$D$35:$I$35</c:f>
              <c:strCache>
                <c:ptCount val="6"/>
                <c:pt idx="0">
                  <c:v>2013-2014</c:v>
                </c:pt>
                <c:pt idx="1">
                  <c:v>2014-2015</c:v>
                </c:pt>
                <c:pt idx="2">
                  <c:v>2015-2016</c:v>
                </c:pt>
                <c:pt idx="3">
                  <c:v>2016-2017</c:v>
                </c:pt>
                <c:pt idx="4">
                  <c:v>2017-2018</c:v>
                </c:pt>
                <c:pt idx="5">
                  <c:v>2018-2019</c:v>
                </c:pt>
              </c:strCache>
            </c:strRef>
          </c:cat>
          <c:val>
            <c:numRef>
              <c:f>'CHANGE NET ASSETS CARNEGIE'!$D$36:$I$36</c:f>
              <c:numCache>
                <c:formatCode>0.0</c:formatCode>
                <c:ptCount val="6"/>
                <c:pt idx="0">
                  <c:v>9.2973043059513198</c:v>
                </c:pt>
                <c:pt idx="1">
                  <c:v>2.80762351385117</c:v>
                </c:pt>
                <c:pt idx="2">
                  <c:v>-0.59317935961264601</c:v>
                </c:pt>
                <c:pt idx="3">
                  <c:v>6.8640422315724603</c:v>
                </c:pt>
                <c:pt idx="4">
                  <c:v>4.4572886014281101</c:v>
                </c:pt>
                <c:pt idx="5">
                  <c:v>1.9539170219708</c:v>
                </c:pt>
              </c:numCache>
            </c:numRef>
          </c:val>
          <c:smooth val="0"/>
          <c:extLst>
            <c:ext xmlns:c16="http://schemas.microsoft.com/office/drawing/2014/chart" uri="{C3380CC4-5D6E-409C-BE32-E72D297353CC}">
              <c16:uniqueId val="{00000001-C58B-4F0A-9D66-69398A55E665}"/>
            </c:ext>
          </c:extLst>
        </c:ser>
        <c:ser>
          <c:idx val="1"/>
          <c:order val="2"/>
          <c:tx>
            <c:strRef>
              <c:f>'CHANGE NET ASSETS CARNEGIE'!$C$37</c:f>
              <c:strCache>
                <c:ptCount val="1"/>
                <c:pt idx="0">
                  <c:v>MA-Medium (115)</c:v>
                </c:pt>
              </c:strCache>
            </c:strRef>
          </c:tx>
          <c:spPr>
            <a:ln w="25400">
              <a:solidFill>
                <a:srgbClr val="DD0806"/>
              </a:solidFill>
              <a:prstDash val="solid"/>
            </a:ln>
          </c:spPr>
          <c:marker>
            <c:symbol val="star"/>
            <c:size val="5"/>
            <c:spPr>
              <a:noFill/>
              <a:ln>
                <a:solidFill>
                  <a:srgbClr val="FF0000"/>
                </a:solidFill>
                <a:prstDash val="solid"/>
              </a:ln>
            </c:spPr>
          </c:marker>
          <c:cat>
            <c:strRef>
              <c:f>'CHANGE NET ASSETS CARNEGIE'!$D$35:$I$35</c:f>
              <c:strCache>
                <c:ptCount val="6"/>
                <c:pt idx="0">
                  <c:v>2013-2014</c:v>
                </c:pt>
                <c:pt idx="1">
                  <c:v>2014-2015</c:v>
                </c:pt>
                <c:pt idx="2">
                  <c:v>2015-2016</c:v>
                </c:pt>
                <c:pt idx="3">
                  <c:v>2016-2017</c:v>
                </c:pt>
                <c:pt idx="4">
                  <c:v>2017-2018</c:v>
                </c:pt>
                <c:pt idx="5">
                  <c:v>2018-2019</c:v>
                </c:pt>
              </c:strCache>
            </c:strRef>
          </c:cat>
          <c:val>
            <c:numRef>
              <c:f>'CHANGE NET ASSETS CARNEGIE'!$D$37:$I$37</c:f>
              <c:numCache>
                <c:formatCode>0.0</c:formatCode>
                <c:ptCount val="6"/>
                <c:pt idx="0">
                  <c:v>7.16384802886519</c:v>
                </c:pt>
                <c:pt idx="1">
                  <c:v>1.2695749443098399</c:v>
                </c:pt>
                <c:pt idx="2">
                  <c:v>0.19268459183898201</c:v>
                </c:pt>
                <c:pt idx="3">
                  <c:v>5.5285358238097295</c:v>
                </c:pt>
                <c:pt idx="4">
                  <c:v>4.1183208553355</c:v>
                </c:pt>
                <c:pt idx="5">
                  <c:v>1.30847337560893</c:v>
                </c:pt>
              </c:numCache>
            </c:numRef>
          </c:val>
          <c:smooth val="0"/>
          <c:extLst>
            <c:ext xmlns:c16="http://schemas.microsoft.com/office/drawing/2014/chart" uri="{C3380CC4-5D6E-409C-BE32-E72D297353CC}">
              <c16:uniqueId val="{00000002-C58B-4F0A-9D66-69398A55E665}"/>
            </c:ext>
          </c:extLst>
        </c:ser>
        <c:ser>
          <c:idx val="2"/>
          <c:order val="3"/>
          <c:tx>
            <c:strRef>
              <c:f>'CHANGE NET ASSETS CARNEGIE'!$C$38</c:f>
              <c:strCache>
                <c:ptCount val="1"/>
                <c:pt idx="0">
                  <c:v>MA-Smaller (67)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'CHANGE NET ASSETS CARNEGIE'!$D$35:$I$35</c:f>
              <c:strCache>
                <c:ptCount val="6"/>
                <c:pt idx="0">
                  <c:v>2013-2014</c:v>
                </c:pt>
                <c:pt idx="1">
                  <c:v>2014-2015</c:v>
                </c:pt>
                <c:pt idx="2">
                  <c:v>2015-2016</c:v>
                </c:pt>
                <c:pt idx="3">
                  <c:v>2016-2017</c:v>
                </c:pt>
                <c:pt idx="4">
                  <c:v>2017-2018</c:v>
                </c:pt>
                <c:pt idx="5">
                  <c:v>2018-2019</c:v>
                </c:pt>
              </c:strCache>
            </c:strRef>
          </c:cat>
          <c:val>
            <c:numRef>
              <c:f>'CHANGE NET ASSETS CARNEGIE'!$D$38:$I$38</c:f>
              <c:numCache>
                <c:formatCode>0.0</c:formatCode>
                <c:ptCount val="6"/>
                <c:pt idx="0">
                  <c:v>7.6289187635765501</c:v>
                </c:pt>
                <c:pt idx="1">
                  <c:v>1.0029132063000399</c:v>
                </c:pt>
                <c:pt idx="2">
                  <c:v>-0.650554575934017</c:v>
                </c:pt>
                <c:pt idx="3">
                  <c:v>6.0898716645102997</c:v>
                </c:pt>
                <c:pt idx="4">
                  <c:v>3.6329638501108095</c:v>
                </c:pt>
                <c:pt idx="5">
                  <c:v>0.53376635610342604</c:v>
                </c:pt>
              </c:numCache>
            </c:numRef>
          </c:val>
          <c:smooth val="0"/>
          <c:extLst>
            <c:ext xmlns:c16="http://schemas.microsoft.com/office/drawing/2014/chart" uri="{C3380CC4-5D6E-409C-BE32-E72D297353CC}">
              <c16:uniqueId val="{00000003-C58B-4F0A-9D66-69398A55E665}"/>
            </c:ext>
          </c:extLst>
        </c:ser>
        <c:ser>
          <c:idx val="3"/>
          <c:order val="4"/>
          <c:tx>
            <c:strRef>
              <c:f>'CHANGE NET ASSETS CARNEGIE'!$C$39</c:f>
              <c:strCache>
                <c:ptCount val="1"/>
                <c:pt idx="0">
                  <c:v>BA-Arts &amp; Sci (200)</c:v>
                </c:pt>
              </c:strCache>
            </c:strRef>
          </c:tx>
          <c:spPr>
            <a:ln w="25400">
              <a:solidFill>
                <a:srgbClr val="006411"/>
              </a:solidFill>
              <a:prstDash val="solid"/>
            </a:ln>
          </c:spPr>
          <c:marker>
            <c:symbol val="x"/>
            <c:size val="5"/>
            <c:spPr>
              <a:noFill/>
              <a:ln>
                <a:solidFill>
                  <a:srgbClr val="008000"/>
                </a:solidFill>
                <a:prstDash val="solid"/>
              </a:ln>
            </c:spPr>
          </c:marker>
          <c:cat>
            <c:strRef>
              <c:f>'CHANGE NET ASSETS CARNEGIE'!$D$35:$I$35</c:f>
              <c:strCache>
                <c:ptCount val="6"/>
                <c:pt idx="0">
                  <c:v>2013-2014</c:v>
                </c:pt>
                <c:pt idx="1">
                  <c:v>2014-2015</c:v>
                </c:pt>
                <c:pt idx="2">
                  <c:v>2015-2016</c:v>
                </c:pt>
                <c:pt idx="3">
                  <c:v>2016-2017</c:v>
                </c:pt>
                <c:pt idx="4">
                  <c:v>2017-2018</c:v>
                </c:pt>
                <c:pt idx="5">
                  <c:v>2018-2019</c:v>
                </c:pt>
              </c:strCache>
            </c:strRef>
          </c:cat>
          <c:val>
            <c:numRef>
              <c:f>'CHANGE NET ASSETS CARNEGIE'!$D$39:$I$39</c:f>
              <c:numCache>
                <c:formatCode>0.0</c:formatCode>
                <c:ptCount val="6"/>
                <c:pt idx="0">
                  <c:v>9.5828126299612038</c:v>
                </c:pt>
                <c:pt idx="1">
                  <c:v>0.96799519404909806</c:v>
                </c:pt>
                <c:pt idx="2">
                  <c:v>-3.8434294052737199</c:v>
                </c:pt>
                <c:pt idx="3">
                  <c:v>7.5245559333463756</c:v>
                </c:pt>
                <c:pt idx="4">
                  <c:v>4.3515888520090451</c:v>
                </c:pt>
                <c:pt idx="5">
                  <c:v>1.2760338529518602</c:v>
                </c:pt>
              </c:numCache>
            </c:numRef>
          </c:val>
          <c:smooth val="0"/>
          <c:extLst>
            <c:ext xmlns:c16="http://schemas.microsoft.com/office/drawing/2014/chart" uri="{C3380CC4-5D6E-409C-BE32-E72D297353CC}">
              <c16:uniqueId val="{00000004-C58B-4F0A-9D66-69398A55E665}"/>
            </c:ext>
          </c:extLst>
        </c:ser>
        <c:ser>
          <c:idx val="4"/>
          <c:order val="5"/>
          <c:tx>
            <c:strRef>
              <c:f>'CHANGE NET ASSETS CARNEGIE'!$C$40</c:f>
              <c:strCache>
                <c:ptCount val="1"/>
                <c:pt idx="0">
                  <c:v>BA-Diverse (153)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'CHANGE NET ASSETS CARNEGIE'!$D$35:$I$35</c:f>
              <c:strCache>
                <c:ptCount val="6"/>
                <c:pt idx="0">
                  <c:v>2013-2014</c:v>
                </c:pt>
                <c:pt idx="1">
                  <c:v>2014-2015</c:v>
                </c:pt>
                <c:pt idx="2">
                  <c:v>2015-2016</c:v>
                </c:pt>
                <c:pt idx="3">
                  <c:v>2016-2017</c:v>
                </c:pt>
                <c:pt idx="4">
                  <c:v>2017-2018</c:v>
                </c:pt>
                <c:pt idx="5">
                  <c:v>2018-2019</c:v>
                </c:pt>
              </c:strCache>
            </c:strRef>
          </c:cat>
          <c:val>
            <c:numRef>
              <c:f>'CHANGE NET ASSETS CARNEGIE'!$D$40:$I$40</c:f>
              <c:numCache>
                <c:formatCode>0.0</c:formatCode>
                <c:ptCount val="6"/>
                <c:pt idx="0">
                  <c:v>7.2017391282543599</c:v>
                </c:pt>
                <c:pt idx="1">
                  <c:v>1.99620227347702</c:v>
                </c:pt>
                <c:pt idx="2">
                  <c:v>-1.3917160133531699</c:v>
                </c:pt>
                <c:pt idx="3">
                  <c:v>3.99551012993919</c:v>
                </c:pt>
                <c:pt idx="4">
                  <c:v>2.4780958524582499</c:v>
                </c:pt>
                <c:pt idx="5">
                  <c:v>0.52921497259974504</c:v>
                </c:pt>
              </c:numCache>
            </c:numRef>
          </c:val>
          <c:smooth val="0"/>
          <c:extLst>
            <c:ext xmlns:c16="http://schemas.microsoft.com/office/drawing/2014/chart" uri="{C3380CC4-5D6E-409C-BE32-E72D297353CC}">
              <c16:uniqueId val="{00000005-C58B-4F0A-9D66-69398A55E665}"/>
            </c:ext>
          </c:extLst>
        </c:ser>
        <c:ser>
          <c:idx val="5"/>
          <c:order val="6"/>
          <c:tx>
            <c:strRef>
              <c:f>'CHANGE NET ASSETS CARNEGIE'!$C$41</c:f>
              <c:strCache>
                <c:ptCount val="1"/>
                <c:pt idx="0">
                  <c:v>National Median</c:v>
                </c:pt>
              </c:strCache>
            </c:strRef>
          </c:tx>
          <c:spPr>
            <a:ln w="38100">
              <a:solidFill>
                <a:srgbClr val="000000"/>
              </a:solidFill>
              <a:prstDash val="solid"/>
            </a:ln>
          </c:spPr>
          <c:marker>
            <c:symbol val="square"/>
            <c:size val="7"/>
            <c:spPr>
              <a:solidFill>
                <a:schemeClr val="tx1"/>
              </a:solidFill>
              <a:ln>
                <a:solidFill>
                  <a:srgbClr val="000000"/>
                </a:solidFill>
                <a:prstDash val="solid"/>
              </a:ln>
            </c:spPr>
          </c:marker>
          <c:cat>
            <c:strRef>
              <c:f>'CHANGE NET ASSETS CARNEGIE'!$D$35:$I$35</c:f>
              <c:strCache>
                <c:ptCount val="6"/>
                <c:pt idx="0">
                  <c:v>2013-2014</c:v>
                </c:pt>
                <c:pt idx="1">
                  <c:v>2014-2015</c:v>
                </c:pt>
                <c:pt idx="2">
                  <c:v>2015-2016</c:v>
                </c:pt>
                <c:pt idx="3">
                  <c:v>2016-2017</c:v>
                </c:pt>
                <c:pt idx="4">
                  <c:v>2017-2018</c:v>
                </c:pt>
                <c:pt idx="5">
                  <c:v>2018-2019</c:v>
                </c:pt>
              </c:strCache>
            </c:strRef>
          </c:cat>
          <c:val>
            <c:numRef>
              <c:f>'CHANGE NET ASSETS CARNEGIE'!$D$41:$I$41</c:f>
              <c:numCache>
                <c:formatCode>0.0</c:formatCode>
                <c:ptCount val="6"/>
                <c:pt idx="0">
                  <c:v>8.4147895964210093</c:v>
                </c:pt>
                <c:pt idx="1">
                  <c:v>1.730002461749095</c:v>
                </c:pt>
                <c:pt idx="2">
                  <c:v>-1.4792219056370848</c:v>
                </c:pt>
                <c:pt idx="3">
                  <c:v>6.1639040150936903</c:v>
                </c:pt>
                <c:pt idx="4">
                  <c:v>3.96307137255135</c:v>
                </c:pt>
                <c:pt idx="5">
                  <c:v>1.16920738726916</c:v>
                </c:pt>
              </c:numCache>
            </c:numRef>
          </c:val>
          <c:smooth val="0"/>
          <c:extLst>
            <c:ext xmlns:c16="http://schemas.microsoft.com/office/drawing/2014/chart" uri="{C3380CC4-5D6E-409C-BE32-E72D297353CC}">
              <c16:uniqueId val="{00000006-C58B-4F0A-9D66-69398A55E665}"/>
            </c:ext>
          </c:extLst>
        </c:ser>
        <c:ser>
          <c:idx val="6"/>
          <c:order val="7"/>
          <c:tx>
            <c:strRef>
              <c:f>'CHANGE NET ASSETS CARNEGIE'!$C$42</c:f>
              <c:strCache>
                <c:ptCount val="1"/>
                <c:pt idx="0">
                  <c:v>TEXAS LUTHERAN</c:v>
                </c:pt>
              </c:strCache>
            </c:strRef>
          </c:tx>
          <c:spPr>
            <a:ln w="38100">
              <a:solidFill>
                <a:srgbClr val="FCF305"/>
              </a:solidFill>
              <a:prstDash val="solid"/>
            </a:ln>
          </c:spPr>
          <c:marker>
            <c:symbol val="diamond"/>
            <c:size val="7"/>
            <c:spPr>
              <a:solidFill>
                <a:srgbClr val="FFFF00"/>
              </a:solidFill>
              <a:ln>
                <a:solidFill>
                  <a:schemeClr val="tx1"/>
                </a:solidFill>
              </a:ln>
            </c:spPr>
          </c:marker>
          <c:cat>
            <c:strRef>
              <c:f>'CHANGE NET ASSETS CARNEGIE'!$D$35:$I$35</c:f>
              <c:strCache>
                <c:ptCount val="6"/>
                <c:pt idx="0">
                  <c:v>2013-2014</c:v>
                </c:pt>
                <c:pt idx="1">
                  <c:v>2014-2015</c:v>
                </c:pt>
                <c:pt idx="2">
                  <c:v>2015-2016</c:v>
                </c:pt>
                <c:pt idx="3">
                  <c:v>2016-2017</c:v>
                </c:pt>
                <c:pt idx="4">
                  <c:v>2017-2018</c:v>
                </c:pt>
                <c:pt idx="5">
                  <c:v>2018-2019</c:v>
                </c:pt>
              </c:strCache>
            </c:strRef>
          </c:cat>
          <c:val>
            <c:numRef>
              <c:f>'CHANGE NET ASSETS CARNEGIE'!$D$42:$I$42</c:f>
              <c:numCache>
                <c:formatCode>0.0</c:formatCode>
                <c:ptCount val="6"/>
                <c:pt idx="0">
                  <c:v>5.2581002688615053</c:v>
                </c:pt>
                <c:pt idx="1">
                  <c:v>10.691589725519139</c:v>
                </c:pt>
                <c:pt idx="2">
                  <c:v>-4.0357687125701975</c:v>
                </c:pt>
                <c:pt idx="3">
                  <c:v>2.0525356418042637</c:v>
                </c:pt>
                <c:pt idx="4">
                  <c:v>1.1172227047558614</c:v>
                </c:pt>
                <c:pt idx="5">
                  <c:v>13.236608496405186</c:v>
                </c:pt>
              </c:numCache>
            </c:numRef>
          </c:val>
          <c:smooth val="0"/>
          <c:extLst>
            <c:ext xmlns:c16="http://schemas.microsoft.com/office/drawing/2014/chart" uri="{C3380CC4-5D6E-409C-BE32-E72D297353CC}">
              <c16:uniqueId val="{00000007-C58B-4F0A-9D66-69398A55E665}"/>
            </c:ext>
          </c:extLst>
        </c:ser>
        <c:dLbls>
          <c:showLegendKey val="0"/>
          <c:showVal val="0"/>
          <c:showCatName val="0"/>
          <c:showSerName val="0"/>
          <c:showPercent val="0"/>
          <c:showBubbleSize val="0"/>
        </c:dLbls>
        <c:smooth val="0"/>
        <c:axId val="611474712"/>
        <c:axId val="611475104"/>
      </c:lineChart>
      <c:catAx>
        <c:axId val="611474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11475104"/>
        <c:crossesAt val="-20"/>
        <c:auto val="1"/>
        <c:lblAlgn val="ctr"/>
        <c:lblOffset val="100"/>
        <c:tickLblSkip val="1"/>
        <c:tickMarkSkip val="1"/>
        <c:noMultiLvlLbl val="0"/>
      </c:catAx>
      <c:valAx>
        <c:axId val="611475104"/>
        <c:scaling>
          <c:orientation val="minMax"/>
          <c:min val="-5"/>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11474712"/>
        <c:crosses val="autoZero"/>
        <c:crossBetween val="between"/>
      </c:valAx>
      <c:spPr>
        <a:solidFill>
          <a:srgbClr val="C0C0C0"/>
        </a:solidFill>
        <a:ln w="12700">
          <a:solidFill>
            <a:srgbClr val="808080"/>
          </a:solidFill>
          <a:prstDash val="solid"/>
        </a:ln>
      </c:spPr>
    </c:plotArea>
    <c:legend>
      <c:legendPos val="r"/>
      <c:layout>
        <c:manualLayout>
          <c:xMode val="edge"/>
          <c:yMode val="edge"/>
          <c:x val="0.82683504419598797"/>
          <c:y val="1.3055104404377651E-2"/>
          <c:w val="0.16607927567772895"/>
          <c:h val="0.4490998677384648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50628626636765E-2"/>
          <c:y val="7.8328981723237823E-2"/>
          <c:w val="0.77936033344492961"/>
          <c:h val="0.78590078328981761"/>
        </c:manualLayout>
      </c:layout>
      <c:lineChart>
        <c:grouping val="standard"/>
        <c:varyColors val="0"/>
        <c:ser>
          <c:idx val="7"/>
          <c:order val="0"/>
          <c:tx>
            <c:strRef>
              <c:f>'OPERATING MARGIN REGION'!$C$43</c:f>
              <c:strCache>
                <c:ptCount val="1"/>
                <c:pt idx="0">
                  <c:v>Baseline</c:v>
                </c:pt>
              </c:strCache>
            </c:strRef>
          </c:tx>
          <c:spPr>
            <a:ln w="25400">
              <a:solidFill>
                <a:srgbClr val="333333"/>
              </a:solidFill>
              <a:prstDash val="lgDash"/>
            </a:ln>
          </c:spPr>
          <c:marker>
            <c:symbol val="none"/>
          </c:marker>
          <c:cat>
            <c:strRef>
              <c:f>'OPERATING MARGIN REGION'!$D$35:$I$35</c:f>
              <c:strCache>
                <c:ptCount val="6"/>
                <c:pt idx="0">
                  <c:v>2013-2014</c:v>
                </c:pt>
                <c:pt idx="1">
                  <c:v>2014-2015</c:v>
                </c:pt>
                <c:pt idx="2">
                  <c:v>2015-2016</c:v>
                </c:pt>
                <c:pt idx="3">
                  <c:v>2016-2017</c:v>
                </c:pt>
                <c:pt idx="4">
                  <c:v>2017-2018</c:v>
                </c:pt>
                <c:pt idx="5">
                  <c:v>2018-2019</c:v>
                </c:pt>
              </c:strCache>
            </c:strRef>
          </c:cat>
          <c:val>
            <c:numRef>
              <c:f>'OPERATING MARGIN REGION'!$D$43:$I$43</c:f>
              <c:numCache>
                <c:formatCode>0.0</c:formatCode>
                <c:ptCount val="6"/>
                <c:pt idx="0">
                  <c:v>4</c:v>
                </c:pt>
                <c:pt idx="1">
                  <c:v>4</c:v>
                </c:pt>
                <c:pt idx="2">
                  <c:v>4</c:v>
                </c:pt>
                <c:pt idx="3">
                  <c:v>4</c:v>
                </c:pt>
                <c:pt idx="4">
                  <c:v>4</c:v>
                </c:pt>
                <c:pt idx="5">
                  <c:v>4</c:v>
                </c:pt>
              </c:numCache>
            </c:numRef>
          </c:val>
          <c:smooth val="0"/>
          <c:extLst>
            <c:ext xmlns:c16="http://schemas.microsoft.com/office/drawing/2014/chart" uri="{C3380CC4-5D6E-409C-BE32-E72D297353CC}">
              <c16:uniqueId val="{00000000-2EDA-4DDA-B564-F12BF9C62143}"/>
            </c:ext>
          </c:extLst>
        </c:ser>
        <c:ser>
          <c:idx val="0"/>
          <c:order val="1"/>
          <c:tx>
            <c:strRef>
              <c:f>'OPERATING MARGIN REGION'!$C$36</c:f>
              <c:strCache>
                <c:ptCount val="1"/>
                <c:pt idx="0">
                  <c:v>Far West (60)</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'OPERATING MARGIN REGION'!$D$35:$I$35</c:f>
              <c:strCache>
                <c:ptCount val="6"/>
                <c:pt idx="0">
                  <c:v>2013-2014</c:v>
                </c:pt>
                <c:pt idx="1">
                  <c:v>2014-2015</c:v>
                </c:pt>
                <c:pt idx="2">
                  <c:v>2015-2016</c:v>
                </c:pt>
                <c:pt idx="3">
                  <c:v>2016-2017</c:v>
                </c:pt>
                <c:pt idx="4">
                  <c:v>2017-2018</c:v>
                </c:pt>
                <c:pt idx="5">
                  <c:v>2018-2019</c:v>
                </c:pt>
              </c:strCache>
            </c:strRef>
          </c:cat>
          <c:val>
            <c:numRef>
              <c:f>'OPERATING MARGIN REGION'!$D$36:$I$36</c:f>
              <c:numCache>
                <c:formatCode>0.0</c:formatCode>
                <c:ptCount val="6"/>
                <c:pt idx="0">
                  <c:v>7.7702779974081491</c:v>
                </c:pt>
                <c:pt idx="1">
                  <c:v>1.2712678186906201</c:v>
                </c:pt>
                <c:pt idx="2">
                  <c:v>-2.8158172772755847</c:v>
                </c:pt>
                <c:pt idx="3">
                  <c:v>5.0330950241114749</c:v>
                </c:pt>
                <c:pt idx="4">
                  <c:v>2.4196547689576295</c:v>
                </c:pt>
                <c:pt idx="5">
                  <c:v>2.1028271515029848</c:v>
                </c:pt>
              </c:numCache>
            </c:numRef>
          </c:val>
          <c:smooth val="0"/>
          <c:extLst>
            <c:ext xmlns:c16="http://schemas.microsoft.com/office/drawing/2014/chart" uri="{C3380CC4-5D6E-409C-BE32-E72D297353CC}">
              <c16:uniqueId val="{00000001-2EDA-4DDA-B564-F12BF9C62143}"/>
            </c:ext>
          </c:extLst>
        </c:ser>
        <c:ser>
          <c:idx val="1"/>
          <c:order val="2"/>
          <c:tx>
            <c:strRef>
              <c:f>'OPERATING MARGIN REGION'!$C$37</c:f>
              <c:strCache>
                <c:ptCount val="1"/>
                <c:pt idx="0">
                  <c:v>Mid East (130)</c:v>
                </c:pt>
              </c:strCache>
            </c:strRef>
          </c:tx>
          <c:spPr>
            <a:ln w="25400">
              <a:solidFill>
                <a:srgbClr val="DD0806"/>
              </a:solidFill>
              <a:prstDash val="solid"/>
            </a:ln>
          </c:spPr>
          <c:marker>
            <c:symbol val="star"/>
            <c:size val="5"/>
            <c:spPr>
              <a:noFill/>
              <a:ln>
                <a:solidFill>
                  <a:srgbClr val="FF0000"/>
                </a:solidFill>
                <a:prstDash val="solid"/>
              </a:ln>
            </c:spPr>
          </c:marker>
          <c:cat>
            <c:strRef>
              <c:f>'OPERATING MARGIN REGION'!$D$35:$I$35</c:f>
              <c:strCache>
                <c:ptCount val="6"/>
                <c:pt idx="0">
                  <c:v>2013-2014</c:v>
                </c:pt>
                <c:pt idx="1">
                  <c:v>2014-2015</c:v>
                </c:pt>
                <c:pt idx="2">
                  <c:v>2015-2016</c:v>
                </c:pt>
                <c:pt idx="3">
                  <c:v>2016-2017</c:v>
                </c:pt>
                <c:pt idx="4">
                  <c:v>2017-2018</c:v>
                </c:pt>
                <c:pt idx="5">
                  <c:v>2018-2019</c:v>
                </c:pt>
              </c:strCache>
            </c:strRef>
          </c:cat>
          <c:val>
            <c:numRef>
              <c:f>'OPERATING MARGIN REGION'!$D$37:$I$37</c:f>
              <c:numCache>
                <c:formatCode>0.0</c:formatCode>
                <c:ptCount val="6"/>
                <c:pt idx="0">
                  <c:v>5.3510427002977696</c:v>
                </c:pt>
                <c:pt idx="1">
                  <c:v>0.39630548966972451</c:v>
                </c:pt>
                <c:pt idx="2">
                  <c:v>-2.1661174521477946</c:v>
                </c:pt>
                <c:pt idx="3">
                  <c:v>4.0203479109905498</c:v>
                </c:pt>
                <c:pt idx="4">
                  <c:v>1.8427176623282451</c:v>
                </c:pt>
                <c:pt idx="5">
                  <c:v>-0.25387334928461647</c:v>
                </c:pt>
              </c:numCache>
            </c:numRef>
          </c:val>
          <c:smooth val="0"/>
          <c:extLst>
            <c:ext xmlns:c16="http://schemas.microsoft.com/office/drawing/2014/chart" uri="{C3380CC4-5D6E-409C-BE32-E72D297353CC}">
              <c16:uniqueId val="{00000002-2EDA-4DDA-B564-F12BF9C62143}"/>
            </c:ext>
          </c:extLst>
        </c:ser>
        <c:ser>
          <c:idx val="2"/>
          <c:order val="3"/>
          <c:tx>
            <c:strRef>
              <c:f>'OPERATING MARGIN REGION'!$C$38</c:f>
              <c:strCache>
                <c:ptCount val="1"/>
                <c:pt idx="0">
                  <c:v>Midwest (179)</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'OPERATING MARGIN REGION'!$D$35:$I$35</c:f>
              <c:strCache>
                <c:ptCount val="6"/>
                <c:pt idx="0">
                  <c:v>2013-2014</c:v>
                </c:pt>
                <c:pt idx="1">
                  <c:v>2014-2015</c:v>
                </c:pt>
                <c:pt idx="2">
                  <c:v>2015-2016</c:v>
                </c:pt>
                <c:pt idx="3">
                  <c:v>2016-2017</c:v>
                </c:pt>
                <c:pt idx="4">
                  <c:v>2017-2018</c:v>
                </c:pt>
                <c:pt idx="5">
                  <c:v>2018-2019</c:v>
                </c:pt>
              </c:strCache>
            </c:strRef>
          </c:cat>
          <c:val>
            <c:numRef>
              <c:f>'OPERATING MARGIN REGION'!$D$38:$I$38</c:f>
              <c:numCache>
                <c:formatCode>0.0</c:formatCode>
                <c:ptCount val="6"/>
                <c:pt idx="0">
                  <c:v>5.0516680383138501</c:v>
                </c:pt>
                <c:pt idx="1">
                  <c:v>1.7913666737634197</c:v>
                </c:pt>
                <c:pt idx="2">
                  <c:v>-2.6540846541339902</c:v>
                </c:pt>
                <c:pt idx="3">
                  <c:v>4.7608210739204102</c:v>
                </c:pt>
                <c:pt idx="4">
                  <c:v>2.40128266594493</c:v>
                </c:pt>
                <c:pt idx="5">
                  <c:v>0.85195789506190611</c:v>
                </c:pt>
              </c:numCache>
            </c:numRef>
          </c:val>
          <c:smooth val="0"/>
          <c:extLst>
            <c:ext xmlns:c16="http://schemas.microsoft.com/office/drawing/2014/chart" uri="{C3380CC4-5D6E-409C-BE32-E72D297353CC}">
              <c16:uniqueId val="{00000003-2EDA-4DDA-B564-F12BF9C62143}"/>
            </c:ext>
          </c:extLst>
        </c:ser>
        <c:ser>
          <c:idx val="3"/>
          <c:order val="4"/>
          <c:tx>
            <c:strRef>
              <c:f>'OPERATING MARGIN REGION'!$C$39</c:f>
              <c:strCache>
                <c:ptCount val="1"/>
                <c:pt idx="0">
                  <c:v>New England (65)</c:v>
                </c:pt>
              </c:strCache>
            </c:strRef>
          </c:tx>
          <c:spPr>
            <a:ln w="25400">
              <a:solidFill>
                <a:srgbClr val="006411"/>
              </a:solidFill>
              <a:prstDash val="solid"/>
            </a:ln>
          </c:spPr>
          <c:marker>
            <c:symbol val="x"/>
            <c:size val="5"/>
            <c:spPr>
              <a:noFill/>
              <a:ln>
                <a:solidFill>
                  <a:srgbClr val="008000"/>
                </a:solidFill>
                <a:prstDash val="solid"/>
              </a:ln>
            </c:spPr>
          </c:marker>
          <c:cat>
            <c:strRef>
              <c:f>'OPERATING MARGIN REGION'!$D$35:$I$35</c:f>
              <c:strCache>
                <c:ptCount val="6"/>
                <c:pt idx="0">
                  <c:v>2013-2014</c:v>
                </c:pt>
                <c:pt idx="1">
                  <c:v>2014-2015</c:v>
                </c:pt>
                <c:pt idx="2">
                  <c:v>2015-2016</c:v>
                </c:pt>
                <c:pt idx="3">
                  <c:v>2016-2017</c:v>
                </c:pt>
                <c:pt idx="4">
                  <c:v>2017-2018</c:v>
                </c:pt>
                <c:pt idx="5">
                  <c:v>2018-2019</c:v>
                </c:pt>
              </c:strCache>
            </c:strRef>
          </c:cat>
          <c:val>
            <c:numRef>
              <c:f>'OPERATING MARGIN REGION'!$D$39:$I$39</c:f>
              <c:numCache>
                <c:formatCode>0.0</c:formatCode>
                <c:ptCount val="6"/>
                <c:pt idx="0">
                  <c:v>9.3377328008607901</c:v>
                </c:pt>
                <c:pt idx="1">
                  <c:v>1.9154310818231699</c:v>
                </c:pt>
                <c:pt idx="2">
                  <c:v>-1.13590648742301</c:v>
                </c:pt>
                <c:pt idx="3">
                  <c:v>9.1570028404767498</c:v>
                </c:pt>
                <c:pt idx="4">
                  <c:v>4.52799508112812</c:v>
                </c:pt>
                <c:pt idx="5">
                  <c:v>2.0041621057648298</c:v>
                </c:pt>
              </c:numCache>
            </c:numRef>
          </c:val>
          <c:smooth val="0"/>
          <c:extLst>
            <c:ext xmlns:c16="http://schemas.microsoft.com/office/drawing/2014/chart" uri="{C3380CC4-5D6E-409C-BE32-E72D297353CC}">
              <c16:uniqueId val="{00000004-2EDA-4DDA-B564-F12BF9C62143}"/>
            </c:ext>
          </c:extLst>
        </c:ser>
        <c:ser>
          <c:idx val="4"/>
          <c:order val="5"/>
          <c:tx>
            <c:strRef>
              <c:f>'OPERATING MARGIN REGION'!$C$40</c:f>
              <c:strCache>
                <c:ptCount val="1"/>
                <c:pt idx="0">
                  <c:v>Southeast (174)</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'OPERATING MARGIN REGION'!$D$35:$I$35</c:f>
              <c:strCache>
                <c:ptCount val="6"/>
                <c:pt idx="0">
                  <c:v>2013-2014</c:v>
                </c:pt>
                <c:pt idx="1">
                  <c:v>2014-2015</c:v>
                </c:pt>
                <c:pt idx="2">
                  <c:v>2015-2016</c:v>
                </c:pt>
                <c:pt idx="3">
                  <c:v>2016-2017</c:v>
                </c:pt>
                <c:pt idx="4">
                  <c:v>2017-2018</c:v>
                </c:pt>
                <c:pt idx="5">
                  <c:v>2018-2019</c:v>
                </c:pt>
              </c:strCache>
            </c:strRef>
          </c:cat>
          <c:val>
            <c:numRef>
              <c:f>'OPERATING MARGIN REGION'!$D$40:$I$40</c:f>
              <c:numCache>
                <c:formatCode>0.0</c:formatCode>
                <c:ptCount val="6"/>
                <c:pt idx="0">
                  <c:v>4.9647986884110296</c:v>
                </c:pt>
                <c:pt idx="1">
                  <c:v>1.634235584057385</c:v>
                </c:pt>
                <c:pt idx="2">
                  <c:v>-0.16178869533527099</c:v>
                </c:pt>
                <c:pt idx="3">
                  <c:v>3.6076758370326201</c:v>
                </c:pt>
                <c:pt idx="4">
                  <c:v>1.439940343510175</c:v>
                </c:pt>
                <c:pt idx="5">
                  <c:v>1.6156541837676501</c:v>
                </c:pt>
              </c:numCache>
            </c:numRef>
          </c:val>
          <c:smooth val="0"/>
          <c:extLst>
            <c:ext xmlns:c16="http://schemas.microsoft.com/office/drawing/2014/chart" uri="{C3380CC4-5D6E-409C-BE32-E72D297353CC}">
              <c16:uniqueId val="{00000005-2EDA-4DDA-B564-F12BF9C62143}"/>
            </c:ext>
          </c:extLst>
        </c:ser>
        <c:ser>
          <c:idx val="5"/>
          <c:order val="6"/>
          <c:tx>
            <c:strRef>
              <c:f>'OPERATING MARGIN REGION'!$C$41</c:f>
              <c:strCache>
                <c:ptCount val="1"/>
                <c:pt idx="0">
                  <c:v>West (79)</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'OPERATING MARGIN REGION'!$D$35:$I$35</c:f>
              <c:strCache>
                <c:ptCount val="6"/>
                <c:pt idx="0">
                  <c:v>2013-2014</c:v>
                </c:pt>
                <c:pt idx="1">
                  <c:v>2014-2015</c:v>
                </c:pt>
                <c:pt idx="2">
                  <c:v>2015-2016</c:v>
                </c:pt>
                <c:pt idx="3">
                  <c:v>2016-2017</c:v>
                </c:pt>
                <c:pt idx="4">
                  <c:v>2017-2018</c:v>
                </c:pt>
                <c:pt idx="5">
                  <c:v>2018-2019</c:v>
                </c:pt>
              </c:strCache>
            </c:strRef>
          </c:cat>
          <c:val>
            <c:numRef>
              <c:f>'OPERATING MARGIN REGION'!$D$41:$I$41</c:f>
              <c:numCache>
                <c:formatCode>0.0</c:formatCode>
                <c:ptCount val="6"/>
                <c:pt idx="0">
                  <c:v>3.9549831585479605</c:v>
                </c:pt>
                <c:pt idx="1">
                  <c:v>2.3122188801380901</c:v>
                </c:pt>
                <c:pt idx="2">
                  <c:v>0.55713830184734803</c:v>
                </c:pt>
                <c:pt idx="3">
                  <c:v>1.53670464983491</c:v>
                </c:pt>
                <c:pt idx="4">
                  <c:v>0.85210695762258704</c:v>
                </c:pt>
                <c:pt idx="5">
                  <c:v>2.3025489573970002</c:v>
                </c:pt>
              </c:numCache>
            </c:numRef>
          </c:val>
          <c:smooth val="0"/>
          <c:extLst>
            <c:ext xmlns:c16="http://schemas.microsoft.com/office/drawing/2014/chart" uri="{C3380CC4-5D6E-409C-BE32-E72D297353CC}">
              <c16:uniqueId val="{00000006-2EDA-4DDA-B564-F12BF9C62143}"/>
            </c:ext>
          </c:extLst>
        </c:ser>
        <c:ser>
          <c:idx val="6"/>
          <c:order val="7"/>
          <c:tx>
            <c:strRef>
              <c:f>'OPERATING MARGIN REGION'!$C$42</c:f>
              <c:strCache>
                <c:ptCount val="1"/>
                <c:pt idx="0">
                  <c:v>National Median</c:v>
                </c:pt>
              </c:strCache>
            </c:strRef>
          </c:tx>
          <c:spPr>
            <a:ln w="38100">
              <a:solidFill>
                <a:srgbClr val="000000"/>
              </a:solidFill>
              <a:prstDash val="solid"/>
            </a:ln>
          </c:spPr>
          <c:marker>
            <c:symbol val="square"/>
            <c:size val="6"/>
            <c:spPr>
              <a:solidFill>
                <a:srgbClr val="000000"/>
              </a:solidFill>
              <a:ln>
                <a:solidFill>
                  <a:srgbClr val="000000"/>
                </a:solidFill>
                <a:prstDash val="solid"/>
              </a:ln>
            </c:spPr>
          </c:marker>
          <c:cat>
            <c:strRef>
              <c:f>'OPERATING MARGIN REGION'!$D$35:$I$35</c:f>
              <c:strCache>
                <c:ptCount val="6"/>
                <c:pt idx="0">
                  <c:v>2013-2014</c:v>
                </c:pt>
                <c:pt idx="1">
                  <c:v>2014-2015</c:v>
                </c:pt>
                <c:pt idx="2">
                  <c:v>2015-2016</c:v>
                </c:pt>
                <c:pt idx="3">
                  <c:v>2016-2017</c:v>
                </c:pt>
                <c:pt idx="4">
                  <c:v>2017-2018</c:v>
                </c:pt>
                <c:pt idx="5">
                  <c:v>2018-2019</c:v>
                </c:pt>
              </c:strCache>
            </c:strRef>
          </c:cat>
          <c:val>
            <c:numRef>
              <c:f>'OPERATING MARGIN REGION'!$D$42:$I$42</c:f>
              <c:numCache>
                <c:formatCode>0.0</c:formatCode>
                <c:ptCount val="6"/>
                <c:pt idx="0">
                  <c:v>5.6667297930171703</c:v>
                </c:pt>
                <c:pt idx="1">
                  <c:v>1.4454231186461801</c:v>
                </c:pt>
                <c:pt idx="2">
                  <c:v>-1.4312544030582901</c:v>
                </c:pt>
                <c:pt idx="3">
                  <c:v>4.1048650558778501</c:v>
                </c:pt>
                <c:pt idx="4">
                  <c:v>2.14782115416787</c:v>
                </c:pt>
                <c:pt idx="5">
                  <c:v>1.0865077782749599</c:v>
                </c:pt>
              </c:numCache>
            </c:numRef>
          </c:val>
          <c:smooth val="0"/>
          <c:extLst>
            <c:ext xmlns:c16="http://schemas.microsoft.com/office/drawing/2014/chart" uri="{C3380CC4-5D6E-409C-BE32-E72D297353CC}">
              <c16:uniqueId val="{00000007-2EDA-4DDA-B564-F12BF9C62143}"/>
            </c:ext>
          </c:extLst>
        </c:ser>
        <c:dLbls>
          <c:showLegendKey val="0"/>
          <c:showVal val="0"/>
          <c:showCatName val="0"/>
          <c:showSerName val="0"/>
          <c:showPercent val="0"/>
          <c:showBubbleSize val="0"/>
        </c:dLbls>
        <c:smooth val="0"/>
        <c:axId val="506988968"/>
        <c:axId val="506988184"/>
      </c:lineChart>
      <c:catAx>
        <c:axId val="506988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6988184"/>
        <c:crossesAt val="-20"/>
        <c:auto val="1"/>
        <c:lblAlgn val="ctr"/>
        <c:lblOffset val="100"/>
        <c:tickLblSkip val="1"/>
        <c:tickMarkSkip val="1"/>
        <c:noMultiLvlLbl val="0"/>
      </c:catAx>
      <c:valAx>
        <c:axId val="506988184"/>
        <c:scaling>
          <c:orientation val="minMax"/>
          <c:max val="10"/>
          <c:min val="-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06988968"/>
        <c:crosses val="autoZero"/>
        <c:crossBetween val="between"/>
      </c:valAx>
      <c:spPr>
        <a:solidFill>
          <a:srgbClr val="C0C0C0"/>
        </a:solidFill>
        <a:ln w="12700">
          <a:solidFill>
            <a:srgbClr val="808080"/>
          </a:solidFill>
          <a:prstDash val="solid"/>
        </a:ln>
      </c:spPr>
    </c:plotArea>
    <c:legend>
      <c:legendPos val="r"/>
      <c:layout>
        <c:manualLayout>
          <c:xMode val="edge"/>
          <c:yMode val="edge"/>
          <c:x val="0.83237082909120341"/>
          <c:y val="1.3055104404377651E-2"/>
          <c:w val="0.16291621910250542"/>
          <c:h val="0.4177674526976555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46941664513907E-2"/>
          <c:y val="7.3107049608355096E-2"/>
          <c:w val="0.79715394836376352"/>
          <c:h val="0.79112271540469969"/>
        </c:manualLayout>
      </c:layout>
      <c:lineChart>
        <c:grouping val="standard"/>
        <c:varyColors val="0"/>
        <c:ser>
          <c:idx val="5"/>
          <c:order val="0"/>
          <c:tx>
            <c:strRef>
              <c:f>'OPERATING MARGIN REGION'!$C$76</c:f>
              <c:strCache>
                <c:ptCount val="1"/>
                <c:pt idx="0">
                  <c:v>Baseline</c:v>
                </c:pt>
              </c:strCache>
            </c:strRef>
          </c:tx>
          <c:spPr>
            <a:ln w="25400">
              <a:solidFill>
                <a:srgbClr val="333333"/>
              </a:solidFill>
              <a:prstDash val="lgDash"/>
            </a:ln>
          </c:spPr>
          <c:marker>
            <c:symbol val="none"/>
          </c:marker>
          <c:cat>
            <c:strRef>
              <c:f>'OPERATING MARGIN REGION'!$D$70:$I$70</c:f>
              <c:strCache>
                <c:ptCount val="6"/>
                <c:pt idx="0">
                  <c:v>2013-2014</c:v>
                </c:pt>
                <c:pt idx="1">
                  <c:v>2014-2015</c:v>
                </c:pt>
                <c:pt idx="2">
                  <c:v>2015-2016</c:v>
                </c:pt>
                <c:pt idx="3">
                  <c:v>2016-2017</c:v>
                </c:pt>
                <c:pt idx="4">
                  <c:v>2017-2018</c:v>
                </c:pt>
                <c:pt idx="5">
                  <c:v>2018-2019</c:v>
                </c:pt>
              </c:strCache>
            </c:strRef>
          </c:cat>
          <c:val>
            <c:numRef>
              <c:f>'OPERATING MARGIN REGION'!$D$76:$I$76</c:f>
              <c:numCache>
                <c:formatCode>0.0</c:formatCode>
                <c:ptCount val="6"/>
                <c:pt idx="0">
                  <c:v>4</c:v>
                </c:pt>
                <c:pt idx="1">
                  <c:v>4</c:v>
                </c:pt>
                <c:pt idx="2">
                  <c:v>4</c:v>
                </c:pt>
                <c:pt idx="3">
                  <c:v>4</c:v>
                </c:pt>
                <c:pt idx="4">
                  <c:v>4</c:v>
                </c:pt>
                <c:pt idx="5">
                  <c:v>4</c:v>
                </c:pt>
              </c:numCache>
            </c:numRef>
          </c:val>
          <c:smooth val="0"/>
          <c:extLst>
            <c:ext xmlns:c16="http://schemas.microsoft.com/office/drawing/2014/chart" uri="{C3380CC4-5D6E-409C-BE32-E72D297353CC}">
              <c16:uniqueId val="{00000000-AA40-4B3A-B982-5F9CE3CC91E5}"/>
            </c:ext>
          </c:extLst>
        </c:ser>
        <c:ser>
          <c:idx val="0"/>
          <c:order val="1"/>
          <c:tx>
            <c:strRef>
              <c:f>'OPERATING MARGIN REGION'!$C$71</c:f>
              <c:strCache>
                <c:ptCount val="1"/>
                <c:pt idx="0">
                  <c:v>75th Percentile</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'OPERATING MARGIN REGION'!$D$70:$I$70</c:f>
              <c:strCache>
                <c:ptCount val="6"/>
                <c:pt idx="0">
                  <c:v>2013-2014</c:v>
                </c:pt>
                <c:pt idx="1">
                  <c:v>2014-2015</c:v>
                </c:pt>
                <c:pt idx="2">
                  <c:v>2015-2016</c:v>
                </c:pt>
                <c:pt idx="3">
                  <c:v>2016-2017</c:v>
                </c:pt>
                <c:pt idx="4">
                  <c:v>2017-2018</c:v>
                </c:pt>
                <c:pt idx="5">
                  <c:v>2018-2019</c:v>
                </c:pt>
              </c:strCache>
            </c:strRef>
          </c:cat>
          <c:val>
            <c:numRef>
              <c:f>'OPERATING MARGIN REGION'!$D$71:$I$71</c:f>
              <c:numCache>
                <c:formatCode>0.0</c:formatCode>
                <c:ptCount val="6"/>
                <c:pt idx="0">
                  <c:v>8.7365976350702113</c:v>
                </c:pt>
                <c:pt idx="1">
                  <c:v>9.7689239967271408</c:v>
                </c:pt>
                <c:pt idx="2">
                  <c:v>7.507334852765565</c:v>
                </c:pt>
                <c:pt idx="3">
                  <c:v>8.3697400699565705</c:v>
                </c:pt>
                <c:pt idx="4">
                  <c:v>5.9649443301841956</c:v>
                </c:pt>
                <c:pt idx="5">
                  <c:v>8.9871643247940156</c:v>
                </c:pt>
              </c:numCache>
            </c:numRef>
          </c:val>
          <c:smooth val="0"/>
          <c:extLst>
            <c:ext xmlns:c16="http://schemas.microsoft.com/office/drawing/2014/chart" uri="{C3380CC4-5D6E-409C-BE32-E72D297353CC}">
              <c16:uniqueId val="{00000001-AA40-4B3A-B982-5F9CE3CC91E5}"/>
            </c:ext>
          </c:extLst>
        </c:ser>
        <c:ser>
          <c:idx val="1"/>
          <c:order val="2"/>
          <c:tx>
            <c:strRef>
              <c:f>'OPERATING MARGIN REGION'!$C$72</c:f>
              <c:strCache>
                <c:ptCount val="1"/>
                <c:pt idx="0">
                  <c:v>50th Percentile</c:v>
                </c:pt>
              </c:strCache>
            </c:strRef>
          </c:tx>
          <c:spPr>
            <a:ln w="25400">
              <a:solidFill>
                <a:srgbClr val="DD0806"/>
              </a:solidFill>
              <a:prstDash val="solid"/>
            </a:ln>
          </c:spPr>
          <c:marker>
            <c:symbol val="star"/>
            <c:size val="5"/>
            <c:spPr>
              <a:noFill/>
              <a:ln>
                <a:solidFill>
                  <a:srgbClr val="FF0000"/>
                </a:solidFill>
                <a:prstDash val="solid"/>
              </a:ln>
            </c:spPr>
          </c:marker>
          <c:cat>
            <c:strRef>
              <c:f>'OPERATING MARGIN REGION'!$D$70:$I$70</c:f>
              <c:strCache>
                <c:ptCount val="6"/>
                <c:pt idx="0">
                  <c:v>2013-2014</c:v>
                </c:pt>
                <c:pt idx="1">
                  <c:v>2014-2015</c:v>
                </c:pt>
                <c:pt idx="2">
                  <c:v>2015-2016</c:v>
                </c:pt>
                <c:pt idx="3">
                  <c:v>2016-2017</c:v>
                </c:pt>
                <c:pt idx="4">
                  <c:v>2017-2018</c:v>
                </c:pt>
                <c:pt idx="5">
                  <c:v>2018-2019</c:v>
                </c:pt>
              </c:strCache>
            </c:strRef>
          </c:cat>
          <c:val>
            <c:numRef>
              <c:f>'OPERATING MARGIN REGION'!$D$72:$I$72</c:f>
              <c:numCache>
                <c:formatCode>0.0</c:formatCode>
                <c:ptCount val="6"/>
                <c:pt idx="0">
                  <c:v>3.9549831585479605</c:v>
                </c:pt>
                <c:pt idx="1">
                  <c:v>2.3122188801380901</c:v>
                </c:pt>
                <c:pt idx="2">
                  <c:v>0.55713830184734803</c:v>
                </c:pt>
                <c:pt idx="3">
                  <c:v>1.53670464983491</c:v>
                </c:pt>
                <c:pt idx="4">
                  <c:v>0.85210695762258704</c:v>
                </c:pt>
                <c:pt idx="5">
                  <c:v>2.3025489573970002</c:v>
                </c:pt>
              </c:numCache>
            </c:numRef>
          </c:val>
          <c:smooth val="0"/>
          <c:extLst>
            <c:ext xmlns:c16="http://schemas.microsoft.com/office/drawing/2014/chart" uri="{C3380CC4-5D6E-409C-BE32-E72D297353CC}">
              <c16:uniqueId val="{00000002-AA40-4B3A-B982-5F9CE3CC91E5}"/>
            </c:ext>
          </c:extLst>
        </c:ser>
        <c:ser>
          <c:idx val="2"/>
          <c:order val="3"/>
          <c:tx>
            <c:strRef>
              <c:f>'OPERATING MARGIN REGION'!$C$73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'OPERATING MARGIN REGION'!$D$70:$I$70</c:f>
              <c:strCache>
                <c:ptCount val="6"/>
                <c:pt idx="0">
                  <c:v>2013-2014</c:v>
                </c:pt>
                <c:pt idx="1">
                  <c:v>2014-2015</c:v>
                </c:pt>
                <c:pt idx="2">
                  <c:v>2015-2016</c:v>
                </c:pt>
                <c:pt idx="3">
                  <c:v>2016-2017</c:v>
                </c:pt>
                <c:pt idx="4">
                  <c:v>2017-2018</c:v>
                </c:pt>
                <c:pt idx="5">
                  <c:v>2018-2019</c:v>
                </c:pt>
              </c:strCache>
            </c:strRef>
          </c:cat>
          <c:val>
            <c:numRef>
              <c:f>'OPERATING MARGIN REGION'!$D$73:$I$73</c:f>
              <c:numCache>
                <c:formatCode>0.0</c:formatCode>
                <c:ptCount val="6"/>
                <c:pt idx="0">
                  <c:v>-1.7378724927754048</c:v>
                </c:pt>
                <c:pt idx="1">
                  <c:v>-3.4202412944261851</c:v>
                </c:pt>
                <c:pt idx="2">
                  <c:v>-6.1773151908082351</c:v>
                </c:pt>
                <c:pt idx="3">
                  <c:v>-2.2514603279723899</c:v>
                </c:pt>
                <c:pt idx="4">
                  <c:v>-3.2951197091443651</c:v>
                </c:pt>
                <c:pt idx="5">
                  <c:v>-2.9201045093912898</c:v>
                </c:pt>
              </c:numCache>
            </c:numRef>
          </c:val>
          <c:smooth val="0"/>
          <c:extLst>
            <c:ext xmlns:c16="http://schemas.microsoft.com/office/drawing/2014/chart" uri="{C3380CC4-5D6E-409C-BE32-E72D297353CC}">
              <c16:uniqueId val="{00000003-AA40-4B3A-B982-5F9CE3CC91E5}"/>
            </c:ext>
          </c:extLst>
        </c:ser>
        <c:ser>
          <c:idx val="3"/>
          <c:order val="4"/>
          <c:tx>
            <c:strRef>
              <c:f>'OPERATING MARGIN REGION'!$C$74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'OPERATING MARGIN REGION'!$D$70:$I$70</c:f>
              <c:strCache>
                <c:ptCount val="6"/>
                <c:pt idx="0">
                  <c:v>2013-2014</c:v>
                </c:pt>
                <c:pt idx="1">
                  <c:v>2014-2015</c:v>
                </c:pt>
                <c:pt idx="2">
                  <c:v>2015-2016</c:v>
                </c:pt>
                <c:pt idx="3">
                  <c:v>2016-2017</c:v>
                </c:pt>
                <c:pt idx="4">
                  <c:v>2017-2018</c:v>
                </c:pt>
                <c:pt idx="5">
                  <c:v>2018-2019</c:v>
                </c:pt>
              </c:strCache>
            </c:strRef>
          </c:cat>
          <c:val>
            <c:numRef>
              <c:f>'OPERATING MARGIN REGION'!$D$74:$I$74</c:f>
              <c:numCache>
                <c:formatCode>0.0</c:formatCode>
                <c:ptCount val="6"/>
                <c:pt idx="0">
                  <c:v>5.6667297930171703</c:v>
                </c:pt>
                <c:pt idx="1">
                  <c:v>1.4454231186461801</c:v>
                </c:pt>
                <c:pt idx="2">
                  <c:v>-1.4312544030582901</c:v>
                </c:pt>
                <c:pt idx="3">
                  <c:v>4.1048650558778501</c:v>
                </c:pt>
                <c:pt idx="4">
                  <c:v>2.14782115416787</c:v>
                </c:pt>
                <c:pt idx="5">
                  <c:v>1.0865077782749599</c:v>
                </c:pt>
              </c:numCache>
            </c:numRef>
          </c:val>
          <c:smooth val="0"/>
          <c:extLst>
            <c:ext xmlns:c16="http://schemas.microsoft.com/office/drawing/2014/chart" uri="{C3380CC4-5D6E-409C-BE32-E72D297353CC}">
              <c16:uniqueId val="{00000004-AA40-4B3A-B982-5F9CE3CC91E5}"/>
            </c:ext>
          </c:extLst>
        </c:ser>
        <c:ser>
          <c:idx val="4"/>
          <c:order val="5"/>
          <c:tx>
            <c:strRef>
              <c:f>'OPERATING MARGIN REGION'!$C$75</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'OPERATING MARGIN REGION'!$D$70:$I$70</c:f>
              <c:strCache>
                <c:ptCount val="6"/>
                <c:pt idx="0">
                  <c:v>2013-2014</c:v>
                </c:pt>
                <c:pt idx="1">
                  <c:v>2014-2015</c:v>
                </c:pt>
                <c:pt idx="2">
                  <c:v>2015-2016</c:v>
                </c:pt>
                <c:pt idx="3">
                  <c:v>2016-2017</c:v>
                </c:pt>
                <c:pt idx="4">
                  <c:v>2017-2018</c:v>
                </c:pt>
                <c:pt idx="5">
                  <c:v>2018-2019</c:v>
                </c:pt>
              </c:strCache>
            </c:strRef>
          </c:cat>
          <c:val>
            <c:numRef>
              <c:f>'OPERATING MARGIN REGION'!$D$75:$I$75</c:f>
              <c:numCache>
                <c:formatCode>0.0</c:formatCode>
                <c:ptCount val="6"/>
                <c:pt idx="0">
                  <c:v>-1.4187746641957832</c:v>
                </c:pt>
                <c:pt idx="1">
                  <c:v>21.271767211021331</c:v>
                </c:pt>
                <c:pt idx="2">
                  <c:v>-7.1565784381138604</c:v>
                </c:pt>
                <c:pt idx="3">
                  <c:v>-17.719005721126159</c:v>
                </c:pt>
                <c:pt idx="4">
                  <c:v>6.2487537507458608</c:v>
                </c:pt>
                <c:pt idx="5">
                  <c:v>53.26894602425579</c:v>
                </c:pt>
              </c:numCache>
            </c:numRef>
          </c:val>
          <c:smooth val="0"/>
          <c:extLst>
            <c:ext xmlns:c16="http://schemas.microsoft.com/office/drawing/2014/chart" uri="{C3380CC4-5D6E-409C-BE32-E72D297353CC}">
              <c16:uniqueId val="{00000005-AA40-4B3A-B982-5F9CE3CC91E5}"/>
            </c:ext>
          </c:extLst>
        </c:ser>
        <c:dLbls>
          <c:showLegendKey val="0"/>
          <c:showVal val="0"/>
          <c:showCatName val="0"/>
          <c:showSerName val="0"/>
          <c:showPercent val="0"/>
          <c:showBubbleSize val="0"/>
        </c:dLbls>
        <c:smooth val="0"/>
        <c:axId val="506990144"/>
        <c:axId val="506991320"/>
      </c:lineChart>
      <c:catAx>
        <c:axId val="506990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6991320"/>
        <c:crossesAt val="-70"/>
        <c:auto val="1"/>
        <c:lblAlgn val="ctr"/>
        <c:lblOffset val="100"/>
        <c:tickLblSkip val="1"/>
        <c:tickMarkSkip val="1"/>
        <c:noMultiLvlLbl val="0"/>
      </c:catAx>
      <c:valAx>
        <c:axId val="506991320"/>
        <c:scaling>
          <c:orientation val="minMax"/>
          <c:min val="-1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06990144"/>
        <c:crosses val="autoZero"/>
        <c:crossBetween val="between"/>
      </c:valAx>
      <c:spPr>
        <a:solidFill>
          <a:srgbClr val="C0C0C0"/>
        </a:solidFill>
        <a:ln w="12700">
          <a:solidFill>
            <a:srgbClr val="808080"/>
          </a:solidFill>
          <a:prstDash val="solid"/>
        </a:ln>
      </c:spPr>
    </c:plotArea>
    <c:legend>
      <c:legendPos val="r"/>
      <c:layout>
        <c:manualLayout>
          <c:xMode val="edge"/>
          <c:yMode val="edge"/>
          <c:x val="0.82920814613475813"/>
          <c:y val="2.3499516868485434E-2"/>
          <c:w val="0.16607890205895082"/>
          <c:h val="0.33943600391987555"/>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19423653691934E-2"/>
          <c:y val="7.8328981723237823E-2"/>
          <c:w val="0.78529153841787802"/>
          <c:h val="0.78590078328981761"/>
        </c:manualLayout>
      </c:layout>
      <c:lineChart>
        <c:grouping val="standard"/>
        <c:varyColors val="0"/>
        <c:ser>
          <c:idx val="6"/>
          <c:order val="0"/>
          <c:tx>
            <c:strRef>
              <c:f>'OPERATING MARGIN FIN AND SIZE'!$C$42</c:f>
              <c:strCache>
                <c:ptCount val="1"/>
                <c:pt idx="0">
                  <c:v>Baseline</c:v>
                </c:pt>
              </c:strCache>
            </c:strRef>
          </c:tx>
          <c:spPr>
            <a:ln w="25400">
              <a:solidFill>
                <a:srgbClr val="333333"/>
              </a:solidFill>
              <a:prstDash val="lgDash"/>
            </a:ln>
          </c:spPr>
          <c:marker>
            <c:symbol val="none"/>
          </c:marker>
          <c:cat>
            <c:strRef>
              <c:f>'OPERATING MARGIN FIN AND SIZE'!$D$35:$I$35</c:f>
              <c:strCache>
                <c:ptCount val="6"/>
                <c:pt idx="0">
                  <c:v>2013-2014</c:v>
                </c:pt>
                <c:pt idx="1">
                  <c:v>2014-2015</c:v>
                </c:pt>
                <c:pt idx="2">
                  <c:v>2015-2016</c:v>
                </c:pt>
                <c:pt idx="3">
                  <c:v>2016-2017</c:v>
                </c:pt>
                <c:pt idx="4">
                  <c:v>2017-2018</c:v>
                </c:pt>
                <c:pt idx="5">
                  <c:v>2018-2019</c:v>
                </c:pt>
              </c:strCache>
            </c:strRef>
          </c:cat>
          <c:val>
            <c:numRef>
              <c:f>'OPERATING MARGIN FIN AND SIZE'!$D$42:$I$42</c:f>
              <c:numCache>
                <c:formatCode>0.0</c:formatCode>
                <c:ptCount val="6"/>
                <c:pt idx="0">
                  <c:v>4</c:v>
                </c:pt>
                <c:pt idx="1">
                  <c:v>4</c:v>
                </c:pt>
                <c:pt idx="2">
                  <c:v>4</c:v>
                </c:pt>
                <c:pt idx="3">
                  <c:v>4</c:v>
                </c:pt>
                <c:pt idx="4">
                  <c:v>4</c:v>
                </c:pt>
                <c:pt idx="5">
                  <c:v>4</c:v>
                </c:pt>
              </c:numCache>
            </c:numRef>
          </c:val>
          <c:smooth val="0"/>
          <c:extLst>
            <c:ext xmlns:c16="http://schemas.microsoft.com/office/drawing/2014/chart" uri="{C3380CC4-5D6E-409C-BE32-E72D297353CC}">
              <c16:uniqueId val="{00000000-F607-46BD-BE77-1DE66C038AA0}"/>
            </c:ext>
          </c:extLst>
        </c:ser>
        <c:ser>
          <c:idx val="0"/>
          <c:order val="1"/>
          <c:tx>
            <c:strRef>
              <c:f>'OPERATING MARGIN FIN AND SIZE'!$C$36</c:f>
              <c:strCache>
                <c:ptCount val="1"/>
                <c:pt idx="0">
                  <c:v>Quartile 1 (top)</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'OPERATING MARGIN FIN AND SIZE'!$D$35:$I$35</c:f>
              <c:strCache>
                <c:ptCount val="6"/>
                <c:pt idx="0">
                  <c:v>2013-2014</c:v>
                </c:pt>
                <c:pt idx="1">
                  <c:v>2014-2015</c:v>
                </c:pt>
                <c:pt idx="2">
                  <c:v>2015-2016</c:v>
                </c:pt>
                <c:pt idx="3">
                  <c:v>2016-2017</c:v>
                </c:pt>
                <c:pt idx="4">
                  <c:v>2017-2018</c:v>
                </c:pt>
                <c:pt idx="5">
                  <c:v>2018-2019</c:v>
                </c:pt>
              </c:strCache>
            </c:strRef>
          </c:cat>
          <c:val>
            <c:numRef>
              <c:f>'OPERATING MARGIN FIN AND SIZE'!$D$36:$I$36</c:f>
              <c:numCache>
                <c:formatCode>0.0</c:formatCode>
                <c:ptCount val="6"/>
                <c:pt idx="0">
                  <c:v>9.9937786411697651</c:v>
                </c:pt>
                <c:pt idx="1">
                  <c:v>2.350719803267955</c:v>
                </c:pt>
                <c:pt idx="2">
                  <c:v>-3.9196385890855305</c:v>
                </c:pt>
                <c:pt idx="3">
                  <c:v>9.5463175387414658</c:v>
                </c:pt>
                <c:pt idx="4">
                  <c:v>5.9794671351823094</c:v>
                </c:pt>
                <c:pt idx="5">
                  <c:v>2.2837538641379247</c:v>
                </c:pt>
              </c:numCache>
            </c:numRef>
          </c:val>
          <c:smooth val="0"/>
          <c:extLst>
            <c:ext xmlns:c16="http://schemas.microsoft.com/office/drawing/2014/chart" uri="{C3380CC4-5D6E-409C-BE32-E72D297353CC}">
              <c16:uniqueId val="{00000001-F607-46BD-BE77-1DE66C038AA0}"/>
            </c:ext>
          </c:extLst>
        </c:ser>
        <c:ser>
          <c:idx val="1"/>
          <c:order val="2"/>
          <c:tx>
            <c:strRef>
              <c:f>'OPERATING MARGIN FIN AND SIZE'!$C$37</c:f>
              <c:strCache>
                <c:ptCount val="1"/>
                <c:pt idx="0">
                  <c:v>Quartile 2</c:v>
                </c:pt>
              </c:strCache>
            </c:strRef>
          </c:tx>
          <c:spPr>
            <a:ln w="25400">
              <a:solidFill>
                <a:srgbClr val="DD0806"/>
              </a:solidFill>
              <a:prstDash val="solid"/>
            </a:ln>
          </c:spPr>
          <c:marker>
            <c:symbol val="star"/>
            <c:size val="5"/>
            <c:spPr>
              <a:noFill/>
              <a:ln>
                <a:solidFill>
                  <a:srgbClr val="FF0000"/>
                </a:solidFill>
                <a:prstDash val="solid"/>
              </a:ln>
            </c:spPr>
          </c:marker>
          <c:cat>
            <c:strRef>
              <c:f>'OPERATING MARGIN FIN AND SIZE'!$D$35:$I$35</c:f>
              <c:strCache>
                <c:ptCount val="6"/>
                <c:pt idx="0">
                  <c:v>2013-2014</c:v>
                </c:pt>
                <c:pt idx="1">
                  <c:v>2014-2015</c:v>
                </c:pt>
                <c:pt idx="2">
                  <c:v>2015-2016</c:v>
                </c:pt>
                <c:pt idx="3">
                  <c:v>2016-2017</c:v>
                </c:pt>
                <c:pt idx="4">
                  <c:v>2017-2018</c:v>
                </c:pt>
                <c:pt idx="5">
                  <c:v>2018-2019</c:v>
                </c:pt>
              </c:strCache>
            </c:strRef>
          </c:cat>
          <c:val>
            <c:numRef>
              <c:f>'OPERATING MARGIN FIN AND SIZE'!$D$37:$I$37</c:f>
              <c:numCache>
                <c:formatCode>0.0</c:formatCode>
                <c:ptCount val="6"/>
                <c:pt idx="0">
                  <c:v>5.9903981017146304</c:v>
                </c:pt>
                <c:pt idx="1">
                  <c:v>0.38805094609243002</c:v>
                </c:pt>
                <c:pt idx="2">
                  <c:v>-2.3120277813239301</c:v>
                </c:pt>
                <c:pt idx="3">
                  <c:v>3.36376271665684</c:v>
                </c:pt>
                <c:pt idx="4">
                  <c:v>2.40128266594493</c:v>
                </c:pt>
                <c:pt idx="5">
                  <c:v>0.25465420050255699</c:v>
                </c:pt>
              </c:numCache>
            </c:numRef>
          </c:val>
          <c:smooth val="0"/>
          <c:extLst>
            <c:ext xmlns:c16="http://schemas.microsoft.com/office/drawing/2014/chart" uri="{C3380CC4-5D6E-409C-BE32-E72D297353CC}">
              <c16:uniqueId val="{00000002-F607-46BD-BE77-1DE66C038AA0}"/>
            </c:ext>
          </c:extLst>
        </c:ser>
        <c:ser>
          <c:idx val="2"/>
          <c:order val="3"/>
          <c:tx>
            <c:strRef>
              <c:f>'OPERATING MARGIN FIN AND SIZE'!$C$38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'OPERATING MARGIN FIN AND SIZE'!$D$35:$I$35</c:f>
              <c:strCache>
                <c:ptCount val="6"/>
                <c:pt idx="0">
                  <c:v>2013-2014</c:v>
                </c:pt>
                <c:pt idx="1">
                  <c:v>2014-2015</c:v>
                </c:pt>
                <c:pt idx="2">
                  <c:v>2015-2016</c:v>
                </c:pt>
                <c:pt idx="3">
                  <c:v>2016-2017</c:v>
                </c:pt>
                <c:pt idx="4">
                  <c:v>2017-2018</c:v>
                </c:pt>
                <c:pt idx="5">
                  <c:v>2018-2019</c:v>
                </c:pt>
              </c:strCache>
            </c:strRef>
          </c:cat>
          <c:val>
            <c:numRef>
              <c:f>'OPERATING MARGIN FIN AND SIZE'!$D$38:$I$38</c:f>
              <c:numCache>
                <c:formatCode>0.0</c:formatCode>
                <c:ptCount val="6"/>
                <c:pt idx="0">
                  <c:v>3.04213671454584</c:v>
                </c:pt>
                <c:pt idx="1">
                  <c:v>0.96240017444534143</c:v>
                </c:pt>
                <c:pt idx="2">
                  <c:v>-0.1097774092246474</c:v>
                </c:pt>
                <c:pt idx="3">
                  <c:v>3.2757527349418947</c:v>
                </c:pt>
                <c:pt idx="4">
                  <c:v>1.3672154745249701</c:v>
                </c:pt>
                <c:pt idx="5">
                  <c:v>1.0899815242006752</c:v>
                </c:pt>
              </c:numCache>
            </c:numRef>
          </c:val>
          <c:smooth val="0"/>
          <c:extLst>
            <c:ext xmlns:c16="http://schemas.microsoft.com/office/drawing/2014/chart" uri="{C3380CC4-5D6E-409C-BE32-E72D297353CC}">
              <c16:uniqueId val="{00000003-F607-46BD-BE77-1DE66C038AA0}"/>
            </c:ext>
          </c:extLst>
        </c:ser>
        <c:ser>
          <c:idx val="3"/>
          <c:order val="4"/>
          <c:tx>
            <c:strRef>
              <c:f>'OPERATING MARGIN FIN AND SIZE'!$C$39</c:f>
              <c:strCache>
                <c:ptCount val="1"/>
                <c:pt idx="0">
                  <c:v>Quartile 4 (bottom)</c:v>
                </c:pt>
              </c:strCache>
            </c:strRef>
          </c:tx>
          <c:spPr>
            <a:ln w="25400">
              <a:solidFill>
                <a:srgbClr val="006411"/>
              </a:solidFill>
              <a:prstDash val="solid"/>
            </a:ln>
          </c:spPr>
          <c:marker>
            <c:symbol val="x"/>
            <c:size val="5"/>
            <c:spPr>
              <a:noFill/>
              <a:ln>
                <a:solidFill>
                  <a:srgbClr val="008000"/>
                </a:solidFill>
                <a:prstDash val="solid"/>
              </a:ln>
            </c:spPr>
          </c:marker>
          <c:cat>
            <c:strRef>
              <c:f>'OPERATING MARGIN FIN AND SIZE'!$D$35:$I$35</c:f>
              <c:strCache>
                <c:ptCount val="6"/>
                <c:pt idx="0">
                  <c:v>2013-2014</c:v>
                </c:pt>
                <c:pt idx="1">
                  <c:v>2014-2015</c:v>
                </c:pt>
                <c:pt idx="2">
                  <c:v>2015-2016</c:v>
                </c:pt>
                <c:pt idx="3">
                  <c:v>2016-2017</c:v>
                </c:pt>
                <c:pt idx="4">
                  <c:v>2017-2018</c:v>
                </c:pt>
                <c:pt idx="5">
                  <c:v>2018-2019</c:v>
                </c:pt>
              </c:strCache>
            </c:strRef>
          </c:cat>
          <c:val>
            <c:numRef>
              <c:f>'OPERATING MARGIN FIN AND SIZE'!$D$39:$I$39</c:f>
              <c:numCache>
                <c:formatCode>0.0</c:formatCode>
                <c:ptCount val="6"/>
                <c:pt idx="0">
                  <c:v>3.4269030864142702</c:v>
                </c:pt>
                <c:pt idx="1">
                  <c:v>1.6193380827805401</c:v>
                </c:pt>
                <c:pt idx="2">
                  <c:v>0.70429444591447998</c:v>
                </c:pt>
                <c:pt idx="3">
                  <c:v>2.1230849627259301</c:v>
                </c:pt>
                <c:pt idx="4">
                  <c:v>0.45582058353763499</c:v>
                </c:pt>
                <c:pt idx="5">
                  <c:v>1.49558426770168</c:v>
                </c:pt>
              </c:numCache>
            </c:numRef>
          </c:val>
          <c:smooth val="0"/>
          <c:extLst>
            <c:ext xmlns:c16="http://schemas.microsoft.com/office/drawing/2014/chart" uri="{C3380CC4-5D6E-409C-BE32-E72D297353CC}">
              <c16:uniqueId val="{00000004-F607-46BD-BE77-1DE66C038AA0}"/>
            </c:ext>
          </c:extLst>
        </c:ser>
        <c:ser>
          <c:idx val="4"/>
          <c:order val="5"/>
          <c:tx>
            <c:strRef>
              <c:f>'OPERATING MARGIN FIN AND SIZE'!$C$40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'OPERATING MARGIN FIN AND SIZE'!$D$35:$I$35</c:f>
              <c:strCache>
                <c:ptCount val="6"/>
                <c:pt idx="0">
                  <c:v>2013-2014</c:v>
                </c:pt>
                <c:pt idx="1">
                  <c:v>2014-2015</c:v>
                </c:pt>
                <c:pt idx="2">
                  <c:v>2015-2016</c:v>
                </c:pt>
                <c:pt idx="3">
                  <c:v>2016-2017</c:v>
                </c:pt>
                <c:pt idx="4">
                  <c:v>2017-2018</c:v>
                </c:pt>
                <c:pt idx="5">
                  <c:v>2018-2019</c:v>
                </c:pt>
              </c:strCache>
            </c:strRef>
          </c:cat>
          <c:val>
            <c:numRef>
              <c:f>'OPERATING MARGIN FIN AND SIZE'!$D$40:$I$40</c:f>
              <c:numCache>
                <c:formatCode>0.0</c:formatCode>
                <c:ptCount val="6"/>
                <c:pt idx="0">
                  <c:v>5.5930408490671848</c:v>
                </c:pt>
                <c:pt idx="1">
                  <c:v>1.37070141061332</c:v>
                </c:pt>
                <c:pt idx="2">
                  <c:v>-1.5397011251329349</c:v>
                </c:pt>
                <c:pt idx="3">
                  <c:v>4.012551178030705</c:v>
                </c:pt>
                <c:pt idx="4">
                  <c:v>2.020466980640605</c:v>
                </c:pt>
                <c:pt idx="5">
                  <c:v>1.06762023292296</c:v>
                </c:pt>
              </c:numCache>
            </c:numRef>
          </c:val>
          <c:smooth val="0"/>
          <c:extLst>
            <c:ext xmlns:c16="http://schemas.microsoft.com/office/drawing/2014/chart" uri="{C3380CC4-5D6E-409C-BE32-E72D297353CC}">
              <c16:uniqueId val="{00000005-F607-46BD-BE77-1DE66C038AA0}"/>
            </c:ext>
          </c:extLst>
        </c:ser>
        <c:ser>
          <c:idx val="5"/>
          <c:order val="6"/>
          <c:tx>
            <c:strRef>
              <c:f>'OPERATING MARGIN FIN AND SIZE'!$C$41</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'OPERATING MARGIN FIN AND SIZE'!$D$35:$I$35</c:f>
              <c:strCache>
                <c:ptCount val="6"/>
                <c:pt idx="0">
                  <c:v>2013-2014</c:v>
                </c:pt>
                <c:pt idx="1">
                  <c:v>2014-2015</c:v>
                </c:pt>
                <c:pt idx="2">
                  <c:v>2015-2016</c:v>
                </c:pt>
                <c:pt idx="3">
                  <c:v>2016-2017</c:v>
                </c:pt>
                <c:pt idx="4">
                  <c:v>2017-2018</c:v>
                </c:pt>
                <c:pt idx="5">
                  <c:v>2018-2019</c:v>
                </c:pt>
              </c:strCache>
            </c:strRef>
          </c:cat>
          <c:val>
            <c:numRef>
              <c:f>'OPERATING MARGIN FIN AND SIZE'!$D$41:$I$41</c:f>
              <c:numCache>
                <c:formatCode>0.0</c:formatCode>
                <c:ptCount val="6"/>
                <c:pt idx="0">
                  <c:v>-1.4187746641957832</c:v>
                </c:pt>
                <c:pt idx="1">
                  <c:v>21.271767211021331</c:v>
                </c:pt>
                <c:pt idx="2">
                  <c:v>-7.1565784381138604</c:v>
                </c:pt>
                <c:pt idx="3">
                  <c:v>-17.719005721126159</c:v>
                </c:pt>
                <c:pt idx="4">
                  <c:v>6.2487537507458608</c:v>
                </c:pt>
                <c:pt idx="5">
                  <c:v>53.26894602425579</c:v>
                </c:pt>
              </c:numCache>
            </c:numRef>
          </c:val>
          <c:smooth val="0"/>
          <c:extLst>
            <c:ext xmlns:c16="http://schemas.microsoft.com/office/drawing/2014/chart" uri="{C3380CC4-5D6E-409C-BE32-E72D297353CC}">
              <c16:uniqueId val="{00000006-F607-46BD-BE77-1DE66C038AA0}"/>
            </c:ext>
          </c:extLst>
        </c:ser>
        <c:dLbls>
          <c:showLegendKey val="0"/>
          <c:showVal val="0"/>
          <c:showCatName val="0"/>
          <c:showSerName val="0"/>
          <c:showPercent val="0"/>
          <c:showBubbleSize val="0"/>
        </c:dLbls>
        <c:smooth val="0"/>
        <c:axId val="506987792"/>
        <c:axId val="506988576"/>
      </c:lineChart>
      <c:catAx>
        <c:axId val="506987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6988576"/>
        <c:crossesAt val="-70"/>
        <c:auto val="1"/>
        <c:lblAlgn val="ctr"/>
        <c:lblOffset val="100"/>
        <c:tickLblSkip val="1"/>
        <c:tickMarkSkip val="1"/>
        <c:noMultiLvlLbl val="0"/>
      </c:catAx>
      <c:valAx>
        <c:axId val="506988576"/>
        <c:scaling>
          <c:orientation val="minMax"/>
          <c:min val="-5"/>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06987792"/>
        <c:crosses val="autoZero"/>
        <c:crossBetween val="between"/>
      </c:valAx>
      <c:spPr>
        <a:solidFill>
          <a:srgbClr val="C0C0C0"/>
        </a:solidFill>
        <a:ln w="12700">
          <a:solidFill>
            <a:srgbClr val="808080"/>
          </a:solidFill>
          <a:prstDash val="solid"/>
        </a:ln>
      </c:spPr>
    </c:plotArea>
    <c:legend>
      <c:legendPos val="r"/>
      <c:layout>
        <c:manualLayout>
          <c:xMode val="edge"/>
          <c:yMode val="edge"/>
          <c:x val="0.81141392913074473"/>
          <c:y val="1.3055104404377651E-2"/>
          <c:w val="0.18387299452337147"/>
          <c:h val="0.38643476353967504"/>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33182659102934E-2"/>
          <c:y val="7.3107049608355096E-2"/>
          <c:w val="0.81020259930423899"/>
          <c:h val="0.79112271540469969"/>
        </c:manualLayout>
      </c:layout>
      <c:lineChart>
        <c:grouping val="standard"/>
        <c:varyColors val="0"/>
        <c:ser>
          <c:idx val="6"/>
          <c:order val="0"/>
          <c:tx>
            <c:strRef>
              <c:f>'OPERATING MARGIN FIN AND SIZE'!$C$76</c:f>
              <c:strCache>
                <c:ptCount val="1"/>
                <c:pt idx="0">
                  <c:v>Baseline</c:v>
                </c:pt>
              </c:strCache>
            </c:strRef>
          </c:tx>
          <c:spPr>
            <a:ln w="25400">
              <a:solidFill>
                <a:srgbClr val="333333"/>
              </a:solidFill>
              <a:prstDash val="lgDash"/>
            </a:ln>
          </c:spPr>
          <c:marker>
            <c:symbol val="none"/>
          </c:marker>
          <c:cat>
            <c:strRef>
              <c:f>'OPERATING MARGIN FIN AND SIZE'!$D$69:$I$69</c:f>
              <c:strCache>
                <c:ptCount val="6"/>
                <c:pt idx="0">
                  <c:v>2013-2014</c:v>
                </c:pt>
                <c:pt idx="1">
                  <c:v>2014-2015</c:v>
                </c:pt>
                <c:pt idx="2">
                  <c:v>2015-2016</c:v>
                </c:pt>
                <c:pt idx="3">
                  <c:v>2016-2017</c:v>
                </c:pt>
                <c:pt idx="4">
                  <c:v>2017-2018</c:v>
                </c:pt>
                <c:pt idx="5">
                  <c:v>2018-2019</c:v>
                </c:pt>
              </c:strCache>
            </c:strRef>
          </c:cat>
          <c:val>
            <c:numRef>
              <c:f>'OPERATING MARGIN FIN AND SIZE'!$D$76:$I$76</c:f>
              <c:numCache>
                <c:formatCode>0.0</c:formatCode>
                <c:ptCount val="6"/>
                <c:pt idx="0">
                  <c:v>4</c:v>
                </c:pt>
                <c:pt idx="1">
                  <c:v>4</c:v>
                </c:pt>
                <c:pt idx="2">
                  <c:v>4</c:v>
                </c:pt>
                <c:pt idx="3">
                  <c:v>4</c:v>
                </c:pt>
                <c:pt idx="4">
                  <c:v>4</c:v>
                </c:pt>
                <c:pt idx="5">
                  <c:v>4</c:v>
                </c:pt>
              </c:numCache>
            </c:numRef>
          </c:val>
          <c:smooth val="0"/>
          <c:extLst>
            <c:ext xmlns:c16="http://schemas.microsoft.com/office/drawing/2014/chart" uri="{C3380CC4-5D6E-409C-BE32-E72D297353CC}">
              <c16:uniqueId val="{00000000-5127-4A39-9C07-FB76E465343C}"/>
            </c:ext>
          </c:extLst>
        </c:ser>
        <c:ser>
          <c:idx val="0"/>
          <c:order val="1"/>
          <c:tx>
            <c:strRef>
              <c:f>'OPERATING MARGIN FIN AND SIZE'!$C$70</c:f>
              <c:strCache>
                <c:ptCount val="1"/>
                <c:pt idx="0">
                  <c:v>&gt;3,000 (113)</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'OPERATING MARGIN FIN AND SIZE'!$D$69:$I$69</c:f>
              <c:strCache>
                <c:ptCount val="6"/>
                <c:pt idx="0">
                  <c:v>2013-2014</c:v>
                </c:pt>
                <c:pt idx="1">
                  <c:v>2014-2015</c:v>
                </c:pt>
                <c:pt idx="2">
                  <c:v>2015-2016</c:v>
                </c:pt>
                <c:pt idx="3">
                  <c:v>2016-2017</c:v>
                </c:pt>
                <c:pt idx="4">
                  <c:v>2017-2018</c:v>
                </c:pt>
                <c:pt idx="5">
                  <c:v>2018-2019</c:v>
                </c:pt>
              </c:strCache>
            </c:strRef>
          </c:cat>
          <c:val>
            <c:numRef>
              <c:f>'OPERATING MARGIN FIN AND SIZE'!$D$70:$I$70</c:f>
              <c:numCache>
                <c:formatCode>0.0</c:formatCode>
                <c:ptCount val="6"/>
                <c:pt idx="0">
                  <c:v>8.5920210359496103</c:v>
                </c:pt>
                <c:pt idx="1">
                  <c:v>3.2769358112768798</c:v>
                </c:pt>
                <c:pt idx="2">
                  <c:v>1.29070628736902</c:v>
                </c:pt>
                <c:pt idx="3">
                  <c:v>7.6190458787422006</c:v>
                </c:pt>
                <c:pt idx="4">
                  <c:v>5.6725758669467403</c:v>
                </c:pt>
                <c:pt idx="5">
                  <c:v>2.5065957420395102</c:v>
                </c:pt>
              </c:numCache>
            </c:numRef>
          </c:val>
          <c:smooth val="0"/>
          <c:extLst>
            <c:ext xmlns:c16="http://schemas.microsoft.com/office/drawing/2014/chart" uri="{C3380CC4-5D6E-409C-BE32-E72D297353CC}">
              <c16:uniqueId val="{00000001-5127-4A39-9C07-FB76E465343C}"/>
            </c:ext>
          </c:extLst>
        </c:ser>
        <c:ser>
          <c:idx val="1"/>
          <c:order val="2"/>
          <c:tx>
            <c:strRef>
              <c:f>'OPERATING MARGIN FIN AND SIZE'!$C$71</c:f>
              <c:strCache>
                <c:ptCount val="1"/>
                <c:pt idx="0">
                  <c:v>2,001-3,000 (138)</c:v>
                </c:pt>
              </c:strCache>
            </c:strRef>
          </c:tx>
          <c:spPr>
            <a:ln w="25400">
              <a:solidFill>
                <a:srgbClr val="DD0806"/>
              </a:solidFill>
              <a:prstDash val="solid"/>
            </a:ln>
          </c:spPr>
          <c:marker>
            <c:symbol val="star"/>
            <c:size val="5"/>
            <c:spPr>
              <a:noFill/>
              <a:ln>
                <a:solidFill>
                  <a:srgbClr val="FF0000"/>
                </a:solidFill>
                <a:prstDash val="solid"/>
              </a:ln>
            </c:spPr>
          </c:marker>
          <c:cat>
            <c:strRef>
              <c:f>'OPERATING MARGIN FIN AND SIZE'!$D$69:$I$69</c:f>
              <c:strCache>
                <c:ptCount val="6"/>
                <c:pt idx="0">
                  <c:v>2013-2014</c:v>
                </c:pt>
                <c:pt idx="1">
                  <c:v>2014-2015</c:v>
                </c:pt>
                <c:pt idx="2">
                  <c:v>2015-2016</c:v>
                </c:pt>
                <c:pt idx="3">
                  <c:v>2016-2017</c:v>
                </c:pt>
                <c:pt idx="4">
                  <c:v>2017-2018</c:v>
                </c:pt>
                <c:pt idx="5">
                  <c:v>2018-2019</c:v>
                </c:pt>
              </c:strCache>
            </c:strRef>
          </c:cat>
          <c:val>
            <c:numRef>
              <c:f>'OPERATING MARGIN FIN AND SIZE'!$D$71:$I$71</c:f>
              <c:numCache>
                <c:formatCode>0.0</c:formatCode>
                <c:ptCount val="6"/>
                <c:pt idx="0">
                  <c:v>6.8566731619495105</c:v>
                </c:pt>
                <c:pt idx="1">
                  <c:v>1.7791154516759597</c:v>
                </c:pt>
                <c:pt idx="2">
                  <c:v>-2.7196023107021601</c:v>
                </c:pt>
                <c:pt idx="3">
                  <c:v>6.1553015373177749</c:v>
                </c:pt>
                <c:pt idx="4">
                  <c:v>3.4983939954054897</c:v>
                </c:pt>
                <c:pt idx="5">
                  <c:v>1.4960892938702901</c:v>
                </c:pt>
              </c:numCache>
            </c:numRef>
          </c:val>
          <c:smooth val="0"/>
          <c:extLst>
            <c:ext xmlns:c16="http://schemas.microsoft.com/office/drawing/2014/chart" uri="{C3380CC4-5D6E-409C-BE32-E72D297353CC}">
              <c16:uniqueId val="{00000002-5127-4A39-9C07-FB76E465343C}"/>
            </c:ext>
          </c:extLst>
        </c:ser>
        <c:ser>
          <c:idx val="2"/>
          <c:order val="3"/>
          <c:tx>
            <c:strRef>
              <c:f>'OPERATING MARGIN FIN AND SIZE'!$C$72</c:f>
              <c:strCache>
                <c:ptCount val="1"/>
                <c:pt idx="0">
                  <c:v>1,000-2,000 (274)</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'OPERATING MARGIN FIN AND SIZE'!$D$69:$I$69</c:f>
              <c:strCache>
                <c:ptCount val="6"/>
                <c:pt idx="0">
                  <c:v>2013-2014</c:v>
                </c:pt>
                <c:pt idx="1">
                  <c:v>2014-2015</c:v>
                </c:pt>
                <c:pt idx="2">
                  <c:v>2015-2016</c:v>
                </c:pt>
                <c:pt idx="3">
                  <c:v>2016-2017</c:v>
                </c:pt>
                <c:pt idx="4">
                  <c:v>2017-2018</c:v>
                </c:pt>
                <c:pt idx="5">
                  <c:v>2018-2019</c:v>
                </c:pt>
              </c:strCache>
            </c:strRef>
          </c:cat>
          <c:val>
            <c:numRef>
              <c:f>'OPERATING MARGIN FIN AND SIZE'!$D$72:$I$72</c:f>
              <c:numCache>
                <c:formatCode>0.0</c:formatCode>
                <c:ptCount val="6"/>
                <c:pt idx="0">
                  <c:v>4.7735580340151049</c:v>
                </c:pt>
                <c:pt idx="1">
                  <c:v>0.92804452943769911</c:v>
                </c:pt>
                <c:pt idx="2">
                  <c:v>-1.4409581639982352</c:v>
                </c:pt>
                <c:pt idx="3">
                  <c:v>3.47126920184298</c:v>
                </c:pt>
                <c:pt idx="4">
                  <c:v>1.7473003689889701</c:v>
                </c:pt>
                <c:pt idx="5">
                  <c:v>0.71244863338489739</c:v>
                </c:pt>
              </c:numCache>
            </c:numRef>
          </c:val>
          <c:smooth val="0"/>
          <c:extLst>
            <c:ext xmlns:c16="http://schemas.microsoft.com/office/drawing/2014/chart" uri="{C3380CC4-5D6E-409C-BE32-E72D297353CC}">
              <c16:uniqueId val="{00000003-5127-4A39-9C07-FB76E465343C}"/>
            </c:ext>
          </c:extLst>
        </c:ser>
        <c:ser>
          <c:idx val="3"/>
          <c:order val="4"/>
          <c:tx>
            <c:strRef>
              <c:f>'OPERATING MARGIN FIN AND SIZE'!$C$73</c:f>
              <c:strCache>
                <c:ptCount val="1"/>
                <c:pt idx="0">
                  <c:v>&lt;1,000 (162)</c:v>
                </c:pt>
              </c:strCache>
            </c:strRef>
          </c:tx>
          <c:spPr>
            <a:ln w="25400">
              <a:solidFill>
                <a:srgbClr val="006411"/>
              </a:solidFill>
              <a:prstDash val="solid"/>
            </a:ln>
          </c:spPr>
          <c:marker>
            <c:symbol val="x"/>
            <c:size val="5"/>
            <c:spPr>
              <a:noFill/>
              <a:ln>
                <a:solidFill>
                  <a:srgbClr val="008000"/>
                </a:solidFill>
                <a:prstDash val="solid"/>
              </a:ln>
            </c:spPr>
          </c:marker>
          <c:cat>
            <c:strRef>
              <c:f>'OPERATING MARGIN FIN AND SIZE'!$D$69:$I$69</c:f>
              <c:strCache>
                <c:ptCount val="6"/>
                <c:pt idx="0">
                  <c:v>2013-2014</c:v>
                </c:pt>
                <c:pt idx="1">
                  <c:v>2014-2015</c:v>
                </c:pt>
                <c:pt idx="2">
                  <c:v>2015-2016</c:v>
                </c:pt>
                <c:pt idx="3">
                  <c:v>2016-2017</c:v>
                </c:pt>
                <c:pt idx="4">
                  <c:v>2017-2018</c:v>
                </c:pt>
                <c:pt idx="5">
                  <c:v>2018-2019</c:v>
                </c:pt>
              </c:strCache>
            </c:strRef>
          </c:cat>
          <c:val>
            <c:numRef>
              <c:f>'OPERATING MARGIN FIN AND SIZE'!$D$73:$I$73</c:f>
              <c:numCache>
                <c:formatCode>0.0</c:formatCode>
                <c:ptCount val="6"/>
                <c:pt idx="0">
                  <c:v>2.5624721875102598</c:v>
                </c:pt>
                <c:pt idx="1">
                  <c:v>4.9922459482130005E-2</c:v>
                </c:pt>
                <c:pt idx="2">
                  <c:v>-3.0156237752549151</c:v>
                </c:pt>
                <c:pt idx="3">
                  <c:v>1.9509780753248049</c:v>
                </c:pt>
                <c:pt idx="4">
                  <c:v>7.7299070576257345E-2</c:v>
                </c:pt>
                <c:pt idx="5">
                  <c:v>0.30239327218095502</c:v>
                </c:pt>
              </c:numCache>
            </c:numRef>
          </c:val>
          <c:smooth val="0"/>
          <c:extLst>
            <c:ext xmlns:c16="http://schemas.microsoft.com/office/drawing/2014/chart" uri="{C3380CC4-5D6E-409C-BE32-E72D297353CC}">
              <c16:uniqueId val="{00000004-5127-4A39-9C07-FB76E465343C}"/>
            </c:ext>
          </c:extLst>
        </c:ser>
        <c:ser>
          <c:idx val="4"/>
          <c:order val="5"/>
          <c:tx>
            <c:strRef>
              <c:f>'OPERATING MARGIN FIN AND SIZE'!$C$74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'OPERATING MARGIN FIN AND SIZE'!$D$69:$I$69</c:f>
              <c:strCache>
                <c:ptCount val="6"/>
                <c:pt idx="0">
                  <c:v>2013-2014</c:v>
                </c:pt>
                <c:pt idx="1">
                  <c:v>2014-2015</c:v>
                </c:pt>
                <c:pt idx="2">
                  <c:v>2015-2016</c:v>
                </c:pt>
                <c:pt idx="3">
                  <c:v>2016-2017</c:v>
                </c:pt>
                <c:pt idx="4">
                  <c:v>2017-2018</c:v>
                </c:pt>
                <c:pt idx="5">
                  <c:v>2018-2019</c:v>
                </c:pt>
              </c:strCache>
            </c:strRef>
          </c:cat>
          <c:val>
            <c:numRef>
              <c:f>'OPERATING MARGIN FIN AND SIZE'!$D$74:$I$74</c:f>
              <c:numCache>
                <c:formatCode>0.0</c:formatCode>
                <c:ptCount val="6"/>
                <c:pt idx="0">
                  <c:v>5.6667297930171703</c:v>
                </c:pt>
                <c:pt idx="1">
                  <c:v>1.4454231186461801</c:v>
                </c:pt>
                <c:pt idx="2">
                  <c:v>-1.4312544030582901</c:v>
                </c:pt>
                <c:pt idx="3">
                  <c:v>4.1048650558778501</c:v>
                </c:pt>
                <c:pt idx="4">
                  <c:v>2.14782115416787</c:v>
                </c:pt>
                <c:pt idx="5">
                  <c:v>1.0865077782749599</c:v>
                </c:pt>
              </c:numCache>
            </c:numRef>
          </c:val>
          <c:smooth val="0"/>
          <c:extLst>
            <c:ext xmlns:c16="http://schemas.microsoft.com/office/drawing/2014/chart" uri="{C3380CC4-5D6E-409C-BE32-E72D297353CC}">
              <c16:uniqueId val="{00000005-5127-4A39-9C07-FB76E465343C}"/>
            </c:ext>
          </c:extLst>
        </c:ser>
        <c:ser>
          <c:idx val="5"/>
          <c:order val="6"/>
          <c:tx>
            <c:strRef>
              <c:f>'OPERATING MARGIN FIN AND SIZE'!$C$75</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'OPERATING MARGIN FIN AND SIZE'!$D$69:$I$69</c:f>
              <c:strCache>
                <c:ptCount val="6"/>
                <c:pt idx="0">
                  <c:v>2013-2014</c:v>
                </c:pt>
                <c:pt idx="1">
                  <c:v>2014-2015</c:v>
                </c:pt>
                <c:pt idx="2">
                  <c:v>2015-2016</c:v>
                </c:pt>
                <c:pt idx="3">
                  <c:v>2016-2017</c:v>
                </c:pt>
                <c:pt idx="4">
                  <c:v>2017-2018</c:v>
                </c:pt>
                <c:pt idx="5">
                  <c:v>2018-2019</c:v>
                </c:pt>
              </c:strCache>
            </c:strRef>
          </c:cat>
          <c:val>
            <c:numRef>
              <c:f>'OPERATING MARGIN FIN AND SIZE'!$D$75:$I$75</c:f>
              <c:numCache>
                <c:formatCode>0.0</c:formatCode>
                <c:ptCount val="6"/>
                <c:pt idx="0">
                  <c:v>-1.4187746641957832</c:v>
                </c:pt>
                <c:pt idx="1">
                  <c:v>21.271767211021331</c:v>
                </c:pt>
                <c:pt idx="2">
                  <c:v>-7.1565784381138604</c:v>
                </c:pt>
                <c:pt idx="3">
                  <c:v>-17.719005721126159</c:v>
                </c:pt>
                <c:pt idx="4">
                  <c:v>6.2487537507458608</c:v>
                </c:pt>
                <c:pt idx="5">
                  <c:v>53.26894602425579</c:v>
                </c:pt>
              </c:numCache>
            </c:numRef>
          </c:val>
          <c:smooth val="0"/>
          <c:extLst>
            <c:ext xmlns:c16="http://schemas.microsoft.com/office/drawing/2014/chart" uri="{C3380CC4-5D6E-409C-BE32-E72D297353CC}">
              <c16:uniqueId val="{00000006-5127-4A39-9C07-FB76E465343C}"/>
            </c:ext>
          </c:extLst>
        </c:ser>
        <c:dLbls>
          <c:showLegendKey val="0"/>
          <c:showVal val="0"/>
          <c:showCatName val="0"/>
          <c:showSerName val="0"/>
          <c:showPercent val="0"/>
          <c:showBubbleSize val="0"/>
        </c:dLbls>
        <c:smooth val="0"/>
        <c:axId val="506989752"/>
        <c:axId val="612323592"/>
      </c:lineChart>
      <c:catAx>
        <c:axId val="506989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12323592"/>
        <c:crossesAt val="-70"/>
        <c:auto val="1"/>
        <c:lblAlgn val="ctr"/>
        <c:lblOffset val="100"/>
        <c:tickLblSkip val="1"/>
        <c:tickMarkSkip val="1"/>
        <c:noMultiLvlLbl val="0"/>
      </c:catAx>
      <c:valAx>
        <c:axId val="612323592"/>
        <c:scaling>
          <c:orientation val="minMax"/>
          <c:min val="-5"/>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06989752"/>
        <c:crosses val="autoZero"/>
        <c:crossBetween val="between"/>
      </c:valAx>
      <c:spPr>
        <a:solidFill>
          <a:srgbClr val="C0C0C0"/>
        </a:solidFill>
        <a:ln w="12700">
          <a:solidFill>
            <a:srgbClr val="808080"/>
          </a:solidFill>
          <a:prstDash val="solid"/>
        </a:ln>
      </c:spPr>
    </c:plotArea>
    <c:legend>
      <c:legendPos val="r"/>
      <c:layout>
        <c:manualLayout>
          <c:xMode val="edge"/>
          <c:yMode val="edge"/>
          <c:x val="0.82564930273395543"/>
          <c:y val="1.5666344578990292E-2"/>
          <c:w val="0.16963774545975352"/>
          <c:h val="0.4073230402335478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19423653691934E-2"/>
          <c:y val="7.8328981723237823E-2"/>
          <c:w val="0.78529153841787824"/>
          <c:h val="0.78590078328981761"/>
        </c:manualLayout>
      </c:layout>
      <c:lineChart>
        <c:grouping val="standard"/>
        <c:varyColors val="0"/>
        <c:ser>
          <c:idx val="7"/>
          <c:order val="0"/>
          <c:tx>
            <c:strRef>
              <c:f>'OPERATING MARGIN CARNEGIE'!$C$43</c:f>
              <c:strCache>
                <c:ptCount val="1"/>
                <c:pt idx="0">
                  <c:v>Baseline</c:v>
                </c:pt>
              </c:strCache>
            </c:strRef>
          </c:tx>
          <c:spPr>
            <a:ln w="25400">
              <a:solidFill>
                <a:srgbClr val="333333"/>
              </a:solidFill>
              <a:prstDash val="lgDash"/>
            </a:ln>
          </c:spPr>
          <c:marker>
            <c:symbol val="none"/>
          </c:marker>
          <c:cat>
            <c:strRef>
              <c:f>'OPERATING MARGIN CARNEGIE'!$D$35:$I$35</c:f>
              <c:strCache>
                <c:ptCount val="6"/>
                <c:pt idx="0">
                  <c:v>2012-2013</c:v>
                </c:pt>
                <c:pt idx="1">
                  <c:v>2013-2014</c:v>
                </c:pt>
                <c:pt idx="2">
                  <c:v>2014-2015</c:v>
                </c:pt>
                <c:pt idx="3">
                  <c:v>2015-2016</c:v>
                </c:pt>
                <c:pt idx="4">
                  <c:v>2016-2017</c:v>
                </c:pt>
                <c:pt idx="5">
                  <c:v>2017-2018</c:v>
                </c:pt>
              </c:strCache>
            </c:strRef>
          </c:cat>
          <c:val>
            <c:numRef>
              <c:f>'OPERATING MARGIN CARNEGIE'!$D$43:$I$43</c:f>
              <c:numCache>
                <c:formatCode>0.0</c:formatCode>
                <c:ptCount val="6"/>
                <c:pt idx="0">
                  <c:v>4</c:v>
                </c:pt>
                <c:pt idx="1">
                  <c:v>4</c:v>
                </c:pt>
                <c:pt idx="2">
                  <c:v>4</c:v>
                </c:pt>
                <c:pt idx="3">
                  <c:v>4</c:v>
                </c:pt>
                <c:pt idx="4">
                  <c:v>4</c:v>
                </c:pt>
                <c:pt idx="5">
                  <c:v>4</c:v>
                </c:pt>
              </c:numCache>
            </c:numRef>
          </c:val>
          <c:smooth val="0"/>
          <c:extLst>
            <c:ext xmlns:c16="http://schemas.microsoft.com/office/drawing/2014/chart" uri="{C3380CC4-5D6E-409C-BE32-E72D297353CC}">
              <c16:uniqueId val="{00000000-C9A5-42EC-B78C-CD2FDA6B71A1}"/>
            </c:ext>
          </c:extLst>
        </c:ser>
        <c:ser>
          <c:idx val="0"/>
          <c:order val="1"/>
          <c:tx>
            <c:strRef>
              <c:f>'OPERATING MARGIN CARNEGIE'!$C$36</c:f>
              <c:strCache>
                <c:ptCount val="1"/>
                <c:pt idx="0">
                  <c:v>MA-Larger (153)</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'OPERATING MARGIN CARNEGIE'!$D$35:$I$35</c:f>
              <c:strCache>
                <c:ptCount val="6"/>
                <c:pt idx="0">
                  <c:v>2012-2013</c:v>
                </c:pt>
                <c:pt idx="1">
                  <c:v>2013-2014</c:v>
                </c:pt>
                <c:pt idx="2">
                  <c:v>2014-2015</c:v>
                </c:pt>
                <c:pt idx="3">
                  <c:v>2015-2016</c:v>
                </c:pt>
                <c:pt idx="4">
                  <c:v>2016-2017</c:v>
                </c:pt>
                <c:pt idx="5">
                  <c:v>2017-2018</c:v>
                </c:pt>
              </c:strCache>
            </c:strRef>
          </c:cat>
          <c:val>
            <c:numRef>
              <c:f>'OPERATING MARGIN CARNEGIE'!$D$36:$I$36</c:f>
              <c:numCache>
                <c:formatCode>0.0</c:formatCode>
                <c:ptCount val="6"/>
                <c:pt idx="0">
                  <c:v>6.2087311672568299</c:v>
                </c:pt>
                <c:pt idx="1">
                  <c:v>2.24529390124024</c:v>
                </c:pt>
                <c:pt idx="2">
                  <c:v>0.20131934353514899</c:v>
                </c:pt>
                <c:pt idx="3">
                  <c:v>5.4043478994258001</c:v>
                </c:pt>
                <c:pt idx="4">
                  <c:v>2.6409674328137003</c:v>
                </c:pt>
                <c:pt idx="5">
                  <c:v>1.61359773257327</c:v>
                </c:pt>
              </c:numCache>
            </c:numRef>
          </c:val>
          <c:smooth val="0"/>
          <c:extLst>
            <c:ext xmlns:c16="http://schemas.microsoft.com/office/drawing/2014/chart" uri="{C3380CC4-5D6E-409C-BE32-E72D297353CC}">
              <c16:uniqueId val="{00000001-C9A5-42EC-B78C-CD2FDA6B71A1}"/>
            </c:ext>
          </c:extLst>
        </c:ser>
        <c:ser>
          <c:idx val="1"/>
          <c:order val="2"/>
          <c:tx>
            <c:strRef>
              <c:f>'OPERATING MARGIN CARNEGIE'!$C$37</c:f>
              <c:strCache>
                <c:ptCount val="1"/>
                <c:pt idx="0">
                  <c:v>MA-Medium (115)</c:v>
                </c:pt>
              </c:strCache>
            </c:strRef>
          </c:tx>
          <c:spPr>
            <a:ln w="25400">
              <a:solidFill>
                <a:srgbClr val="DD0806"/>
              </a:solidFill>
              <a:prstDash val="solid"/>
            </a:ln>
          </c:spPr>
          <c:marker>
            <c:symbol val="star"/>
            <c:size val="5"/>
            <c:spPr>
              <a:noFill/>
              <a:ln>
                <a:solidFill>
                  <a:srgbClr val="FF0000"/>
                </a:solidFill>
                <a:prstDash val="solid"/>
              </a:ln>
            </c:spPr>
          </c:marker>
          <c:cat>
            <c:strRef>
              <c:f>'OPERATING MARGIN CARNEGIE'!$D$35:$I$35</c:f>
              <c:strCache>
                <c:ptCount val="6"/>
                <c:pt idx="0">
                  <c:v>2012-2013</c:v>
                </c:pt>
                <c:pt idx="1">
                  <c:v>2013-2014</c:v>
                </c:pt>
                <c:pt idx="2">
                  <c:v>2014-2015</c:v>
                </c:pt>
                <c:pt idx="3">
                  <c:v>2015-2016</c:v>
                </c:pt>
                <c:pt idx="4">
                  <c:v>2016-2017</c:v>
                </c:pt>
                <c:pt idx="5">
                  <c:v>2017-2018</c:v>
                </c:pt>
              </c:strCache>
            </c:strRef>
          </c:cat>
          <c:val>
            <c:numRef>
              <c:f>'OPERATING MARGIN CARNEGIE'!$D$37:$I$37</c:f>
              <c:numCache>
                <c:formatCode>0.0</c:formatCode>
                <c:ptCount val="6"/>
                <c:pt idx="0">
                  <c:v>4.81315397589238</c:v>
                </c:pt>
                <c:pt idx="1">
                  <c:v>0.80263845689629298</c:v>
                </c:pt>
                <c:pt idx="2">
                  <c:v>0.115015965115264</c:v>
                </c:pt>
                <c:pt idx="3">
                  <c:v>3.2564073333919299</c:v>
                </c:pt>
                <c:pt idx="4">
                  <c:v>2.83071577428364</c:v>
                </c:pt>
                <c:pt idx="5">
                  <c:v>0.30745820679788399</c:v>
                </c:pt>
              </c:numCache>
            </c:numRef>
          </c:val>
          <c:smooth val="0"/>
          <c:extLst>
            <c:ext xmlns:c16="http://schemas.microsoft.com/office/drawing/2014/chart" uri="{C3380CC4-5D6E-409C-BE32-E72D297353CC}">
              <c16:uniqueId val="{00000002-C9A5-42EC-B78C-CD2FDA6B71A1}"/>
            </c:ext>
          </c:extLst>
        </c:ser>
        <c:ser>
          <c:idx val="2"/>
          <c:order val="3"/>
          <c:tx>
            <c:strRef>
              <c:f>'OPERATING MARGIN CARNEGIE'!$C$38</c:f>
              <c:strCache>
                <c:ptCount val="1"/>
                <c:pt idx="0">
                  <c:v>MA-Smaller (67)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'OPERATING MARGIN CARNEGIE'!$D$35:$I$35</c:f>
              <c:strCache>
                <c:ptCount val="6"/>
                <c:pt idx="0">
                  <c:v>2012-2013</c:v>
                </c:pt>
                <c:pt idx="1">
                  <c:v>2013-2014</c:v>
                </c:pt>
                <c:pt idx="2">
                  <c:v>2014-2015</c:v>
                </c:pt>
                <c:pt idx="3">
                  <c:v>2015-2016</c:v>
                </c:pt>
                <c:pt idx="4">
                  <c:v>2016-2017</c:v>
                </c:pt>
                <c:pt idx="5">
                  <c:v>2017-2018</c:v>
                </c:pt>
              </c:strCache>
            </c:strRef>
          </c:cat>
          <c:val>
            <c:numRef>
              <c:f>'OPERATING MARGIN CARNEGIE'!$D$38:$I$38</c:f>
              <c:numCache>
                <c:formatCode>0.0</c:formatCode>
                <c:ptCount val="6"/>
                <c:pt idx="0">
                  <c:v>4.1937596665910997</c:v>
                </c:pt>
                <c:pt idx="1">
                  <c:v>1.7240578707733898</c:v>
                </c:pt>
                <c:pt idx="2">
                  <c:v>0.10377171828238199</c:v>
                </c:pt>
                <c:pt idx="3">
                  <c:v>3.9986028333904802</c:v>
                </c:pt>
                <c:pt idx="4">
                  <c:v>2.7681315815361001</c:v>
                </c:pt>
                <c:pt idx="5">
                  <c:v>0.75926441009433199</c:v>
                </c:pt>
              </c:numCache>
            </c:numRef>
          </c:val>
          <c:smooth val="0"/>
          <c:extLst>
            <c:ext xmlns:c16="http://schemas.microsoft.com/office/drawing/2014/chart" uri="{C3380CC4-5D6E-409C-BE32-E72D297353CC}">
              <c16:uniqueId val="{00000003-C9A5-42EC-B78C-CD2FDA6B71A1}"/>
            </c:ext>
          </c:extLst>
        </c:ser>
        <c:ser>
          <c:idx val="3"/>
          <c:order val="4"/>
          <c:tx>
            <c:strRef>
              <c:f>'OPERATING MARGIN CARNEGIE'!$C$39</c:f>
              <c:strCache>
                <c:ptCount val="1"/>
                <c:pt idx="0">
                  <c:v>BA-Arts &amp; Sci (199)</c:v>
                </c:pt>
              </c:strCache>
            </c:strRef>
          </c:tx>
          <c:spPr>
            <a:ln w="25400">
              <a:solidFill>
                <a:srgbClr val="006411"/>
              </a:solidFill>
              <a:prstDash val="solid"/>
            </a:ln>
          </c:spPr>
          <c:marker>
            <c:symbol val="x"/>
            <c:size val="5"/>
            <c:spPr>
              <a:noFill/>
              <a:ln>
                <a:solidFill>
                  <a:srgbClr val="008000"/>
                </a:solidFill>
                <a:prstDash val="solid"/>
              </a:ln>
            </c:spPr>
          </c:marker>
          <c:cat>
            <c:strRef>
              <c:f>'OPERATING MARGIN CARNEGIE'!$D$35:$I$35</c:f>
              <c:strCache>
                <c:ptCount val="6"/>
                <c:pt idx="0">
                  <c:v>2012-2013</c:v>
                </c:pt>
                <c:pt idx="1">
                  <c:v>2013-2014</c:v>
                </c:pt>
                <c:pt idx="2">
                  <c:v>2014-2015</c:v>
                </c:pt>
                <c:pt idx="3">
                  <c:v>2015-2016</c:v>
                </c:pt>
                <c:pt idx="4">
                  <c:v>2016-2017</c:v>
                </c:pt>
                <c:pt idx="5">
                  <c:v>2017-2018</c:v>
                </c:pt>
              </c:strCache>
            </c:strRef>
          </c:cat>
          <c:val>
            <c:numRef>
              <c:f>'OPERATING MARGIN CARNEGIE'!$D$39:$I$39</c:f>
              <c:numCache>
                <c:formatCode>0.0</c:formatCode>
                <c:ptCount val="6"/>
                <c:pt idx="0">
                  <c:v>9.5710245000430998</c:v>
                </c:pt>
                <c:pt idx="1">
                  <c:v>0.80089487538659798</c:v>
                </c:pt>
                <c:pt idx="2">
                  <c:v>-5.5112974753550796</c:v>
                </c:pt>
                <c:pt idx="3">
                  <c:v>7.3112589239249308</c:v>
                </c:pt>
                <c:pt idx="4">
                  <c:v>4.3946830175509897</c:v>
                </c:pt>
                <c:pt idx="5">
                  <c:v>0.91536627794030589</c:v>
                </c:pt>
              </c:numCache>
            </c:numRef>
          </c:val>
          <c:smooth val="0"/>
          <c:extLst>
            <c:ext xmlns:c16="http://schemas.microsoft.com/office/drawing/2014/chart" uri="{C3380CC4-5D6E-409C-BE32-E72D297353CC}">
              <c16:uniqueId val="{00000004-C9A5-42EC-B78C-CD2FDA6B71A1}"/>
            </c:ext>
          </c:extLst>
        </c:ser>
        <c:ser>
          <c:idx val="4"/>
          <c:order val="5"/>
          <c:tx>
            <c:strRef>
              <c:f>'OPERATING MARGIN CARNEGIE'!$C$40</c:f>
              <c:strCache>
                <c:ptCount val="1"/>
                <c:pt idx="0">
                  <c:v>BA-Diverse (153)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'OPERATING MARGIN CARNEGIE'!$D$35:$I$35</c:f>
              <c:strCache>
                <c:ptCount val="6"/>
                <c:pt idx="0">
                  <c:v>2012-2013</c:v>
                </c:pt>
                <c:pt idx="1">
                  <c:v>2013-2014</c:v>
                </c:pt>
                <c:pt idx="2">
                  <c:v>2014-2015</c:v>
                </c:pt>
                <c:pt idx="3">
                  <c:v>2015-2016</c:v>
                </c:pt>
                <c:pt idx="4">
                  <c:v>2016-2017</c:v>
                </c:pt>
                <c:pt idx="5">
                  <c:v>2017-2018</c:v>
                </c:pt>
              </c:strCache>
            </c:strRef>
          </c:cat>
          <c:val>
            <c:numRef>
              <c:f>'OPERATING MARGIN CARNEGIE'!$D$40:$I$40</c:f>
              <c:numCache>
                <c:formatCode>0.0</c:formatCode>
                <c:ptCount val="6"/>
                <c:pt idx="0">
                  <c:v>2.9971034320635597</c:v>
                </c:pt>
                <c:pt idx="1">
                  <c:v>1.2341925858502401</c:v>
                </c:pt>
                <c:pt idx="2">
                  <c:v>0.22789807047861799</c:v>
                </c:pt>
                <c:pt idx="3">
                  <c:v>1.19766753404924</c:v>
                </c:pt>
                <c:pt idx="4">
                  <c:v>0.26113894611394001</c:v>
                </c:pt>
                <c:pt idx="5">
                  <c:v>1.6177106349620303</c:v>
                </c:pt>
              </c:numCache>
            </c:numRef>
          </c:val>
          <c:smooth val="0"/>
          <c:extLst>
            <c:ext xmlns:c16="http://schemas.microsoft.com/office/drawing/2014/chart" uri="{C3380CC4-5D6E-409C-BE32-E72D297353CC}">
              <c16:uniqueId val="{00000005-C9A5-42EC-B78C-CD2FDA6B71A1}"/>
            </c:ext>
          </c:extLst>
        </c:ser>
        <c:ser>
          <c:idx val="5"/>
          <c:order val="6"/>
          <c:tx>
            <c:strRef>
              <c:f>'OPERATING MARGIN CARNEGIE'!$C$41</c:f>
              <c:strCache>
                <c:ptCount val="1"/>
                <c:pt idx="0">
                  <c:v>National Median</c:v>
                </c:pt>
              </c:strCache>
            </c:strRef>
          </c:tx>
          <c:spPr>
            <a:ln w="38100">
              <a:solidFill>
                <a:srgbClr val="000000"/>
              </a:solidFill>
              <a:prstDash val="solid"/>
            </a:ln>
          </c:spPr>
          <c:marker>
            <c:symbol val="square"/>
            <c:size val="7"/>
            <c:spPr>
              <a:solidFill>
                <a:schemeClr val="tx1"/>
              </a:solidFill>
              <a:ln>
                <a:solidFill>
                  <a:srgbClr val="000000"/>
                </a:solidFill>
                <a:prstDash val="solid"/>
              </a:ln>
            </c:spPr>
          </c:marker>
          <c:cat>
            <c:strRef>
              <c:f>'OPERATING MARGIN CARNEGIE'!$D$35:$I$35</c:f>
              <c:strCache>
                <c:ptCount val="6"/>
                <c:pt idx="0">
                  <c:v>2012-2013</c:v>
                </c:pt>
                <c:pt idx="1">
                  <c:v>2013-2014</c:v>
                </c:pt>
                <c:pt idx="2">
                  <c:v>2014-2015</c:v>
                </c:pt>
                <c:pt idx="3">
                  <c:v>2015-2016</c:v>
                </c:pt>
                <c:pt idx="4">
                  <c:v>2016-2017</c:v>
                </c:pt>
                <c:pt idx="5">
                  <c:v>2017-2018</c:v>
                </c:pt>
              </c:strCache>
            </c:strRef>
          </c:cat>
          <c:val>
            <c:numRef>
              <c:f>'OPERATING MARGIN CARNEGIE'!$D$41:$I$41</c:f>
              <c:numCache>
                <c:formatCode>0.0</c:formatCode>
                <c:ptCount val="6"/>
                <c:pt idx="0">
                  <c:v>5.6667297930171703</c:v>
                </c:pt>
                <c:pt idx="1">
                  <c:v>1.4454231186461801</c:v>
                </c:pt>
                <c:pt idx="2">
                  <c:v>-1.4312544030582901</c:v>
                </c:pt>
                <c:pt idx="3">
                  <c:v>4.1048650558778501</c:v>
                </c:pt>
                <c:pt idx="4">
                  <c:v>2.14782115416787</c:v>
                </c:pt>
                <c:pt idx="5">
                  <c:v>1.0865077782749599</c:v>
                </c:pt>
              </c:numCache>
            </c:numRef>
          </c:val>
          <c:smooth val="0"/>
          <c:extLst>
            <c:ext xmlns:c16="http://schemas.microsoft.com/office/drawing/2014/chart" uri="{C3380CC4-5D6E-409C-BE32-E72D297353CC}">
              <c16:uniqueId val="{00000006-C9A5-42EC-B78C-CD2FDA6B71A1}"/>
            </c:ext>
          </c:extLst>
        </c:ser>
        <c:ser>
          <c:idx val="6"/>
          <c:order val="7"/>
          <c:tx>
            <c:strRef>
              <c:f>'OPERATING MARGIN CARNEGIE'!$C$42</c:f>
              <c:strCache>
                <c:ptCount val="1"/>
                <c:pt idx="0">
                  <c:v>TEXAS LUTHERAN</c:v>
                </c:pt>
              </c:strCache>
            </c:strRef>
          </c:tx>
          <c:spPr>
            <a:ln w="38100">
              <a:solidFill>
                <a:srgbClr val="FCF305"/>
              </a:solidFill>
              <a:prstDash val="solid"/>
            </a:ln>
          </c:spPr>
          <c:marker>
            <c:symbol val="diamond"/>
            <c:size val="7"/>
            <c:spPr>
              <a:solidFill>
                <a:srgbClr val="FFFF00"/>
              </a:solidFill>
              <a:ln>
                <a:solidFill>
                  <a:schemeClr val="tx1"/>
                </a:solidFill>
              </a:ln>
            </c:spPr>
          </c:marker>
          <c:cat>
            <c:strRef>
              <c:f>'OPERATING MARGIN CARNEGIE'!$D$35:$I$35</c:f>
              <c:strCache>
                <c:ptCount val="6"/>
                <c:pt idx="0">
                  <c:v>2012-2013</c:v>
                </c:pt>
                <c:pt idx="1">
                  <c:v>2013-2014</c:v>
                </c:pt>
                <c:pt idx="2">
                  <c:v>2014-2015</c:v>
                </c:pt>
                <c:pt idx="3">
                  <c:v>2015-2016</c:v>
                </c:pt>
                <c:pt idx="4">
                  <c:v>2016-2017</c:v>
                </c:pt>
                <c:pt idx="5">
                  <c:v>2017-2018</c:v>
                </c:pt>
              </c:strCache>
            </c:strRef>
          </c:cat>
          <c:val>
            <c:numRef>
              <c:f>'OPERATING MARGIN CARNEGIE'!$D$42:$I$42</c:f>
              <c:numCache>
                <c:formatCode>0.0</c:formatCode>
                <c:ptCount val="6"/>
                <c:pt idx="0">
                  <c:v>-1.4187746641957832</c:v>
                </c:pt>
                <c:pt idx="1">
                  <c:v>21.271767211021331</c:v>
                </c:pt>
                <c:pt idx="2">
                  <c:v>-7.1565784381138604</c:v>
                </c:pt>
                <c:pt idx="3">
                  <c:v>-17.719005721126159</c:v>
                </c:pt>
                <c:pt idx="4">
                  <c:v>6.2487537507458608</c:v>
                </c:pt>
                <c:pt idx="5">
                  <c:v>53.26894602425579</c:v>
                </c:pt>
              </c:numCache>
            </c:numRef>
          </c:val>
          <c:smooth val="0"/>
          <c:extLst>
            <c:ext xmlns:c16="http://schemas.microsoft.com/office/drawing/2014/chart" uri="{C3380CC4-5D6E-409C-BE32-E72D297353CC}">
              <c16:uniqueId val="{00000007-C9A5-42EC-B78C-CD2FDA6B71A1}"/>
            </c:ext>
          </c:extLst>
        </c:ser>
        <c:dLbls>
          <c:showLegendKey val="0"/>
          <c:showVal val="0"/>
          <c:showCatName val="0"/>
          <c:showSerName val="0"/>
          <c:showPercent val="0"/>
          <c:showBubbleSize val="0"/>
        </c:dLbls>
        <c:smooth val="0"/>
        <c:axId val="612321240"/>
        <c:axId val="612320064"/>
      </c:lineChart>
      <c:catAx>
        <c:axId val="612321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12320064"/>
        <c:crossesAt val="-70"/>
        <c:auto val="1"/>
        <c:lblAlgn val="ctr"/>
        <c:lblOffset val="100"/>
        <c:tickLblSkip val="1"/>
        <c:tickMarkSkip val="1"/>
        <c:noMultiLvlLbl val="0"/>
      </c:catAx>
      <c:valAx>
        <c:axId val="612320064"/>
        <c:scaling>
          <c:orientation val="minMax"/>
          <c:min val="-6"/>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12321240"/>
        <c:crosses val="autoZero"/>
        <c:crossBetween val="between"/>
      </c:valAx>
      <c:spPr>
        <a:solidFill>
          <a:srgbClr val="C0C0C0"/>
        </a:solidFill>
        <a:ln w="12700">
          <a:solidFill>
            <a:srgbClr val="808080"/>
          </a:solidFill>
          <a:prstDash val="solid"/>
        </a:ln>
      </c:spPr>
    </c:plotArea>
    <c:legend>
      <c:legendPos val="r"/>
      <c:layout>
        <c:manualLayout>
          <c:xMode val="edge"/>
          <c:yMode val="edge"/>
          <c:x val="0.83592979703159886"/>
          <c:y val="1.30895549051133E-2"/>
          <c:w val="0.15935725116211008"/>
          <c:h val="0.4319509145126492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STANDARD MEASURES WEIGHTED CONTRIBUTION TO FIT</a:t>
            </a:r>
            <a:r>
              <a:rPr lang="en-US" baseline="0"/>
              <a:t> </a:t>
            </a:r>
            <a:r>
              <a:rPr lang="en-US"/>
              <a:t>SCORE</a:t>
            </a:r>
          </a:p>
        </c:rich>
      </c:tx>
      <c:layout>
        <c:manualLayout>
          <c:xMode val="edge"/>
          <c:yMode val="edge"/>
          <c:x val="0.1643234927960289"/>
          <c:y val="3.3489696766627573E-2"/>
        </c:manualLayout>
      </c:layout>
      <c:overlay val="0"/>
      <c:spPr>
        <a:noFill/>
        <a:ln w="25400">
          <a:noFill/>
        </a:ln>
      </c:spPr>
    </c:title>
    <c:autoTitleDeleted val="0"/>
    <c:plotArea>
      <c:layout>
        <c:manualLayout>
          <c:layoutTarget val="inner"/>
          <c:xMode val="edge"/>
          <c:yMode val="edge"/>
          <c:x val="9.8844672657253774E-2"/>
          <c:y val="0.16904801210940423"/>
          <c:w val="0.66367137355584782"/>
          <c:h val="0.72381120677829358"/>
        </c:manualLayout>
      </c:layout>
      <c:barChart>
        <c:barDir val="col"/>
        <c:grouping val="stacked"/>
        <c:varyColors val="0"/>
        <c:ser>
          <c:idx val="0"/>
          <c:order val="1"/>
          <c:tx>
            <c:strRef>
              <c:f>'FIT SCORE STANDARD MEASURES'!$D$16</c:f>
              <c:strCache>
                <c:ptCount val="1"/>
                <c:pt idx="0">
                  <c:v>Operating Margin Ratio</c:v>
                </c:pt>
              </c:strCache>
            </c:strRef>
          </c:tx>
          <c:spPr>
            <a:solidFill>
              <a:srgbClr val="9999FF"/>
            </a:solidFill>
            <a:ln w="12700">
              <a:solidFill>
                <a:srgbClr val="000000"/>
              </a:solidFill>
              <a:prstDash val="solid"/>
            </a:ln>
          </c:spPr>
          <c:invertIfNegative val="0"/>
          <c:cat>
            <c:strRef>
              <c:f>'FIT SCORE STANDARD MEASURES'!$E$15:$J$15</c:f>
              <c:strCache>
                <c:ptCount val="6"/>
                <c:pt idx="0">
                  <c:v>2013-2014</c:v>
                </c:pt>
                <c:pt idx="1">
                  <c:v>2014-2015</c:v>
                </c:pt>
                <c:pt idx="2">
                  <c:v>2015-2016</c:v>
                </c:pt>
                <c:pt idx="3">
                  <c:v>2016-2017</c:v>
                </c:pt>
                <c:pt idx="4">
                  <c:v>2017-2018</c:v>
                </c:pt>
                <c:pt idx="5">
                  <c:v>2018-2019</c:v>
                </c:pt>
              </c:strCache>
            </c:strRef>
          </c:cat>
          <c:val>
            <c:numRef>
              <c:f>'FIT SCORE STANDARD MEASURES'!$E$16:$J$16</c:f>
              <c:numCache>
                <c:formatCode>_(* #,##0.0_);_(* \(#,##0.0\);_(* "-"??_);_(@_)</c:formatCode>
                <c:ptCount val="6"/>
                <c:pt idx="0">
                  <c:v>-0.10913651263044488</c:v>
                </c:pt>
                <c:pt idx="1">
                  <c:v>1</c:v>
                </c:pt>
                <c:pt idx="2">
                  <c:v>-0.4</c:v>
                </c:pt>
                <c:pt idx="3">
                  <c:v>-0.4</c:v>
                </c:pt>
                <c:pt idx="4">
                  <c:v>0.48067336544198941</c:v>
                </c:pt>
                <c:pt idx="5">
                  <c:v>1</c:v>
                </c:pt>
              </c:numCache>
            </c:numRef>
          </c:val>
          <c:extLst>
            <c:ext xmlns:c16="http://schemas.microsoft.com/office/drawing/2014/chart" uri="{C3380CC4-5D6E-409C-BE32-E72D297353CC}">
              <c16:uniqueId val="{00000000-ED35-413D-ACF3-C35BDF724BE2}"/>
            </c:ext>
          </c:extLst>
        </c:ser>
        <c:ser>
          <c:idx val="1"/>
          <c:order val="2"/>
          <c:tx>
            <c:strRef>
              <c:f>'FIT SCORE STANDARD MEASURES'!$D$17</c:f>
              <c:strCache>
                <c:ptCount val="1"/>
                <c:pt idx="0">
                  <c:v>Change in Net Assets Ratio</c:v>
                </c:pt>
              </c:strCache>
            </c:strRef>
          </c:tx>
          <c:spPr>
            <a:solidFill>
              <a:srgbClr val="993366"/>
            </a:solidFill>
            <a:ln w="12700">
              <a:solidFill>
                <a:srgbClr val="000000"/>
              </a:solidFill>
              <a:prstDash val="solid"/>
            </a:ln>
          </c:spPr>
          <c:invertIfNegative val="0"/>
          <c:cat>
            <c:strRef>
              <c:f>'FIT SCORE STANDARD MEASURES'!$E$15:$J$15</c:f>
              <c:strCache>
                <c:ptCount val="6"/>
                <c:pt idx="0">
                  <c:v>2013-2014</c:v>
                </c:pt>
                <c:pt idx="1">
                  <c:v>2014-2015</c:v>
                </c:pt>
                <c:pt idx="2">
                  <c:v>2015-2016</c:v>
                </c:pt>
                <c:pt idx="3">
                  <c:v>2016-2017</c:v>
                </c:pt>
                <c:pt idx="4">
                  <c:v>2017-2018</c:v>
                </c:pt>
                <c:pt idx="5">
                  <c:v>2018-2019</c:v>
                </c:pt>
              </c:strCache>
            </c:strRef>
          </c:cat>
          <c:val>
            <c:numRef>
              <c:f>'FIT SCORE STANDARD MEASURES'!$E$17:$J$17</c:f>
              <c:numCache>
                <c:formatCode>_(* #,##0.0_);_(* \(#,##0.0\);_(* "-"??_);_(@_)</c:formatCode>
                <c:ptCount val="6"/>
                <c:pt idx="0">
                  <c:v>0.52581002688615053</c:v>
                </c:pt>
                <c:pt idx="1">
                  <c:v>1.0691589725519139</c:v>
                </c:pt>
                <c:pt idx="2">
                  <c:v>-0.4035768712570198</c:v>
                </c:pt>
                <c:pt idx="3">
                  <c:v>0.2052535641804264</c:v>
                </c:pt>
                <c:pt idx="4">
                  <c:v>0.11172227047558614</c:v>
                </c:pt>
                <c:pt idx="5">
                  <c:v>1.3236608496405187</c:v>
                </c:pt>
              </c:numCache>
            </c:numRef>
          </c:val>
          <c:extLst>
            <c:ext xmlns:c16="http://schemas.microsoft.com/office/drawing/2014/chart" uri="{C3380CC4-5D6E-409C-BE32-E72D297353CC}">
              <c16:uniqueId val="{00000001-ED35-413D-ACF3-C35BDF724BE2}"/>
            </c:ext>
          </c:extLst>
        </c:ser>
        <c:ser>
          <c:idx val="2"/>
          <c:order val="3"/>
          <c:tx>
            <c:strRef>
              <c:f>'FIT SCORE STANDARD MEASURES'!$D$18</c:f>
              <c:strCache>
                <c:ptCount val="1"/>
                <c:pt idx="0">
                  <c:v>Debt to Expendable Equity Ratio</c:v>
                </c:pt>
              </c:strCache>
            </c:strRef>
          </c:tx>
          <c:spPr>
            <a:pattFill prst="dkUpDiag">
              <a:fgClr>
                <a:srgbClr val="000080"/>
              </a:fgClr>
              <a:bgClr>
                <a:srgbClr val="FFFFFF"/>
              </a:bgClr>
            </a:pattFill>
            <a:ln w="12700">
              <a:solidFill>
                <a:srgbClr val="000000"/>
              </a:solidFill>
              <a:prstDash val="solid"/>
            </a:ln>
          </c:spPr>
          <c:invertIfNegative val="0"/>
          <c:cat>
            <c:strRef>
              <c:f>'FIT SCORE STANDARD MEASURES'!$E$15:$J$15</c:f>
              <c:strCache>
                <c:ptCount val="6"/>
                <c:pt idx="0">
                  <c:v>2013-2014</c:v>
                </c:pt>
                <c:pt idx="1">
                  <c:v>2014-2015</c:v>
                </c:pt>
                <c:pt idx="2">
                  <c:v>2015-2016</c:v>
                </c:pt>
                <c:pt idx="3">
                  <c:v>2016-2017</c:v>
                </c:pt>
                <c:pt idx="4">
                  <c:v>2017-2018</c:v>
                </c:pt>
                <c:pt idx="5">
                  <c:v>2018-2019</c:v>
                </c:pt>
              </c:strCache>
            </c:strRef>
          </c:cat>
          <c:val>
            <c:numRef>
              <c:f>'FIT SCORE STANDARD MEASURES'!$E$18:$J$18</c:f>
              <c:numCache>
                <c:formatCode>_(* #,##0.0_);_(* \(#,##0.0\);_(* "-"??_);_(@_)</c:formatCode>
                <c:ptCount val="6"/>
                <c:pt idx="0">
                  <c:v>1.1051311763089526</c:v>
                </c:pt>
                <c:pt idx="1">
                  <c:v>1.4181416686246646</c:v>
                </c:pt>
                <c:pt idx="2">
                  <c:v>1.2923699043479537</c:v>
                </c:pt>
                <c:pt idx="3">
                  <c:v>0.9482749281614189</c:v>
                </c:pt>
                <c:pt idx="4">
                  <c:v>0.8104914266212957</c:v>
                </c:pt>
                <c:pt idx="5">
                  <c:v>0.30696711795802406</c:v>
                </c:pt>
              </c:numCache>
            </c:numRef>
          </c:val>
          <c:extLst>
            <c:ext xmlns:c16="http://schemas.microsoft.com/office/drawing/2014/chart" uri="{C3380CC4-5D6E-409C-BE32-E72D297353CC}">
              <c16:uniqueId val="{00000002-ED35-413D-ACF3-C35BDF724BE2}"/>
            </c:ext>
          </c:extLst>
        </c:ser>
        <c:ser>
          <c:idx val="3"/>
          <c:order val="4"/>
          <c:tx>
            <c:strRef>
              <c:f>'FIT SCORE STANDARD MEASURES'!$D$19</c:f>
              <c:strCache>
                <c:ptCount val="1"/>
                <c:pt idx="0">
                  <c:v>Operating Reserve Ratio</c:v>
                </c:pt>
              </c:strCache>
            </c:strRef>
          </c:tx>
          <c:spPr>
            <a:solidFill>
              <a:srgbClr val="CCFFFF"/>
            </a:solidFill>
            <a:ln w="12700">
              <a:solidFill>
                <a:srgbClr val="000000"/>
              </a:solidFill>
              <a:prstDash val="solid"/>
            </a:ln>
          </c:spPr>
          <c:invertIfNegative val="0"/>
          <c:cat>
            <c:strRef>
              <c:f>'FIT SCORE STANDARD MEASURES'!$E$15:$J$15</c:f>
              <c:strCache>
                <c:ptCount val="6"/>
                <c:pt idx="0">
                  <c:v>2013-2014</c:v>
                </c:pt>
                <c:pt idx="1">
                  <c:v>2014-2015</c:v>
                </c:pt>
                <c:pt idx="2">
                  <c:v>2015-2016</c:v>
                </c:pt>
                <c:pt idx="3">
                  <c:v>2016-2017</c:v>
                </c:pt>
                <c:pt idx="4">
                  <c:v>2017-2018</c:v>
                </c:pt>
                <c:pt idx="5">
                  <c:v>2018-2019</c:v>
                </c:pt>
              </c:strCache>
            </c:strRef>
          </c:cat>
          <c:val>
            <c:numRef>
              <c:f>'FIT SCORE STANDARD MEASURES'!$E$19:$J$19</c:f>
              <c:numCache>
                <c:formatCode>_(* #,##0.0_);_(* \(#,##0.0\);_(* "-"??_);_(@_)</c:formatCode>
                <c:ptCount val="6"/>
                <c:pt idx="0">
                  <c:v>2.6902124859206089</c:v>
                </c:pt>
                <c:pt idx="1">
                  <c:v>3.1281759857656373</c:v>
                </c:pt>
                <c:pt idx="2">
                  <c:v>2.6658070374864247</c:v>
                </c:pt>
                <c:pt idx="3">
                  <c:v>2.235426441443674</c:v>
                </c:pt>
                <c:pt idx="4">
                  <c:v>1.9996417299193112</c:v>
                </c:pt>
                <c:pt idx="5">
                  <c:v>0.67206413319292657</c:v>
                </c:pt>
              </c:numCache>
            </c:numRef>
          </c:val>
          <c:extLst>
            <c:ext xmlns:c16="http://schemas.microsoft.com/office/drawing/2014/chart" uri="{C3380CC4-5D6E-409C-BE32-E72D297353CC}">
              <c16:uniqueId val="{00000003-ED35-413D-ACF3-C35BDF724BE2}"/>
            </c:ext>
          </c:extLst>
        </c:ser>
        <c:dLbls>
          <c:showLegendKey val="0"/>
          <c:showVal val="0"/>
          <c:showCatName val="0"/>
          <c:showSerName val="0"/>
          <c:showPercent val="0"/>
          <c:showBubbleSize val="0"/>
        </c:dLbls>
        <c:gapWidth val="150"/>
        <c:overlap val="100"/>
        <c:axId val="612320848"/>
        <c:axId val="612321632"/>
      </c:barChart>
      <c:lineChart>
        <c:grouping val="standard"/>
        <c:varyColors val="0"/>
        <c:ser>
          <c:idx val="5"/>
          <c:order val="0"/>
          <c:tx>
            <c:strRef>
              <c:f>'FIT SCORE STANDARD MEASURES'!$D$21</c:f>
              <c:strCache>
                <c:ptCount val="1"/>
                <c:pt idx="0">
                  <c:v>Baseline</c:v>
                </c:pt>
              </c:strCache>
            </c:strRef>
          </c:tx>
          <c:spPr>
            <a:ln w="25400">
              <a:solidFill>
                <a:srgbClr val="000000"/>
              </a:solidFill>
              <a:prstDash val="lgDash"/>
            </a:ln>
          </c:spPr>
          <c:marker>
            <c:symbol val="none"/>
          </c:marker>
          <c:cat>
            <c:strRef>
              <c:f>'FIT SCORE STANDARD MEASURES'!$E$15:$J$15</c:f>
              <c:strCache>
                <c:ptCount val="6"/>
                <c:pt idx="0">
                  <c:v>2013-2014</c:v>
                </c:pt>
                <c:pt idx="1">
                  <c:v>2014-2015</c:v>
                </c:pt>
                <c:pt idx="2">
                  <c:v>2015-2016</c:v>
                </c:pt>
                <c:pt idx="3">
                  <c:v>2016-2017</c:v>
                </c:pt>
                <c:pt idx="4">
                  <c:v>2017-2018</c:v>
                </c:pt>
                <c:pt idx="5">
                  <c:v>2018-2019</c:v>
                </c:pt>
              </c:strCache>
            </c:strRef>
          </c:cat>
          <c:val>
            <c:numRef>
              <c:f>'FIT SCORE STANDARD MEASURES'!$E$21:$J$21</c:f>
              <c:numCache>
                <c:formatCode>General</c:formatCode>
                <c:ptCount val="6"/>
                <c:pt idx="0">
                  <c:v>3</c:v>
                </c:pt>
                <c:pt idx="1">
                  <c:v>3</c:v>
                </c:pt>
                <c:pt idx="2">
                  <c:v>3</c:v>
                </c:pt>
                <c:pt idx="3">
                  <c:v>3</c:v>
                </c:pt>
                <c:pt idx="4">
                  <c:v>3</c:v>
                </c:pt>
                <c:pt idx="5">
                  <c:v>3</c:v>
                </c:pt>
              </c:numCache>
            </c:numRef>
          </c:val>
          <c:smooth val="0"/>
          <c:extLst>
            <c:ext xmlns:c16="http://schemas.microsoft.com/office/drawing/2014/chart" uri="{C3380CC4-5D6E-409C-BE32-E72D297353CC}">
              <c16:uniqueId val="{00000004-ED35-413D-ACF3-C35BDF724BE2}"/>
            </c:ext>
          </c:extLst>
        </c:ser>
        <c:ser>
          <c:idx val="4"/>
          <c:order val="5"/>
          <c:tx>
            <c:strRef>
              <c:f>'FIT SCORE STANDARD MEASURES'!$D$20</c:f>
              <c:strCache>
                <c:ptCount val="1"/>
                <c:pt idx="0">
                  <c:v>TEXAS LUTHERAN</c:v>
                </c:pt>
              </c:strCache>
            </c:strRef>
          </c:tx>
          <c:spPr>
            <a:ln w="25400">
              <a:solidFill>
                <a:srgbClr val="FCF305"/>
              </a:solidFill>
              <a:prstDash val="solid"/>
            </a:ln>
          </c:spPr>
          <c:marker>
            <c:symbol val="diamond"/>
            <c:size val="7"/>
            <c:spPr>
              <a:solidFill>
                <a:srgbClr val="FFFF00"/>
              </a:solidFill>
              <a:ln>
                <a:solidFill>
                  <a:srgbClr val="000000"/>
                </a:solidFill>
                <a:prstDash val="solid"/>
              </a:ln>
            </c:spPr>
          </c:marker>
          <c:cat>
            <c:strRef>
              <c:f>'FIT SCORE STANDARD MEASURES'!$E$15:$J$15</c:f>
              <c:strCache>
                <c:ptCount val="6"/>
                <c:pt idx="0">
                  <c:v>2013-2014</c:v>
                </c:pt>
                <c:pt idx="1">
                  <c:v>2014-2015</c:v>
                </c:pt>
                <c:pt idx="2">
                  <c:v>2015-2016</c:v>
                </c:pt>
                <c:pt idx="3">
                  <c:v>2016-2017</c:v>
                </c:pt>
                <c:pt idx="4">
                  <c:v>2017-2018</c:v>
                </c:pt>
                <c:pt idx="5">
                  <c:v>2018-2019</c:v>
                </c:pt>
              </c:strCache>
            </c:strRef>
          </c:cat>
          <c:val>
            <c:numRef>
              <c:f>'FIT SCORE STANDARD MEASURES'!$E$20:$J$20</c:f>
              <c:numCache>
                <c:formatCode>_(* #,##0.0_);_(* \(#,##0.0\);_(* "-"??_);_(@_)</c:formatCode>
                <c:ptCount val="6"/>
                <c:pt idx="0">
                  <c:v>4.2120171764852676</c:v>
                </c:pt>
                <c:pt idx="1">
                  <c:v>6.6154766269422156</c:v>
                </c:pt>
                <c:pt idx="2">
                  <c:v>3.1546000705773585</c:v>
                </c:pt>
                <c:pt idx="3">
                  <c:v>2.9889549337855192</c:v>
                </c:pt>
                <c:pt idx="4">
                  <c:v>3.4025287924581828</c:v>
                </c:pt>
                <c:pt idx="5">
                  <c:v>3.3026921007914694</c:v>
                </c:pt>
              </c:numCache>
            </c:numRef>
          </c:val>
          <c:smooth val="0"/>
          <c:extLst>
            <c:ext xmlns:c16="http://schemas.microsoft.com/office/drawing/2014/chart" uri="{C3380CC4-5D6E-409C-BE32-E72D297353CC}">
              <c16:uniqueId val="{00000005-ED35-413D-ACF3-C35BDF724BE2}"/>
            </c:ext>
          </c:extLst>
        </c:ser>
        <c:dLbls>
          <c:showLegendKey val="0"/>
          <c:showVal val="0"/>
          <c:showCatName val="0"/>
          <c:showSerName val="0"/>
          <c:showPercent val="0"/>
          <c:showBubbleSize val="0"/>
        </c:dLbls>
        <c:marker val="1"/>
        <c:smooth val="0"/>
        <c:axId val="612320848"/>
        <c:axId val="612321632"/>
      </c:lineChart>
      <c:catAx>
        <c:axId val="612320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12321632"/>
        <c:crossesAt val="-4"/>
        <c:auto val="1"/>
        <c:lblAlgn val="ctr"/>
        <c:lblOffset val="100"/>
        <c:tickLblSkip val="1"/>
        <c:tickMarkSkip val="1"/>
        <c:noMultiLvlLbl val="0"/>
      </c:catAx>
      <c:valAx>
        <c:axId val="612321632"/>
        <c:scaling>
          <c:orientation val="minMax"/>
          <c:max val="10"/>
          <c:min val="-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612320848"/>
        <c:crosses val="autoZero"/>
        <c:crossBetween val="between"/>
        <c:majorUnit val="2"/>
      </c:valAx>
      <c:spPr>
        <a:solidFill>
          <a:srgbClr val="C0C0C0"/>
        </a:solidFill>
        <a:ln w="12700">
          <a:solidFill>
            <a:srgbClr val="808080"/>
          </a:solidFill>
          <a:prstDash val="solid"/>
        </a:ln>
      </c:spPr>
    </c:plotArea>
    <c:legend>
      <c:legendPos val="r"/>
      <c:layout>
        <c:manualLayout>
          <c:xMode val="edge"/>
          <c:yMode val="edge"/>
          <c:x val="0.78629390885724781"/>
          <c:y val="0.2333405824271966"/>
          <c:w val="0.13860538805706279"/>
          <c:h val="0.4500142482189726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7962448604613E-2"/>
          <c:y val="7.2603720972185301E-2"/>
          <c:w val="0.79976349586435957"/>
          <c:h val="0.8038266194692304"/>
        </c:manualLayout>
      </c:layout>
      <c:lineChart>
        <c:grouping val="standard"/>
        <c:varyColors val="0"/>
        <c:ser>
          <c:idx val="4"/>
          <c:order val="0"/>
          <c:tx>
            <c:strRef>
              <c:f>'FIT SCORE NATIONAL'!$C$33</c:f>
              <c:strCache>
                <c:ptCount val="1"/>
                <c:pt idx="0">
                  <c:v>Baseline</c:v>
                </c:pt>
              </c:strCache>
            </c:strRef>
          </c:tx>
          <c:spPr>
            <a:ln w="25400">
              <a:solidFill>
                <a:srgbClr val="333333"/>
              </a:solidFill>
              <a:prstDash val="lgDash"/>
            </a:ln>
          </c:spPr>
          <c:marker>
            <c:symbol val="none"/>
          </c:marker>
          <c:cat>
            <c:strRef>
              <c:f>'FIT SCORE NATIONAL'!$D$28:$I$28</c:f>
              <c:strCache>
                <c:ptCount val="6"/>
                <c:pt idx="0">
                  <c:v>2013-2014</c:v>
                </c:pt>
                <c:pt idx="1">
                  <c:v>2014-2015</c:v>
                </c:pt>
                <c:pt idx="2">
                  <c:v>2015-2016</c:v>
                </c:pt>
                <c:pt idx="3">
                  <c:v>2016-2017</c:v>
                </c:pt>
                <c:pt idx="4">
                  <c:v>2017-2018</c:v>
                </c:pt>
                <c:pt idx="5">
                  <c:v>2018-2019</c:v>
                </c:pt>
              </c:strCache>
            </c:strRef>
          </c:cat>
          <c:val>
            <c:numRef>
              <c:f>'FIT SCORE NATIONAL'!$D$33:$I$33</c:f>
              <c:numCache>
                <c:formatCode>0.0</c:formatCode>
                <c:ptCount val="6"/>
                <c:pt idx="0">
                  <c:v>3</c:v>
                </c:pt>
                <c:pt idx="1">
                  <c:v>3</c:v>
                </c:pt>
                <c:pt idx="2">
                  <c:v>3</c:v>
                </c:pt>
                <c:pt idx="3">
                  <c:v>3</c:v>
                </c:pt>
                <c:pt idx="4">
                  <c:v>3</c:v>
                </c:pt>
                <c:pt idx="5">
                  <c:v>3</c:v>
                </c:pt>
              </c:numCache>
            </c:numRef>
          </c:val>
          <c:smooth val="0"/>
          <c:extLst>
            <c:ext xmlns:c16="http://schemas.microsoft.com/office/drawing/2014/chart" uri="{C3380CC4-5D6E-409C-BE32-E72D297353CC}">
              <c16:uniqueId val="{00000000-04CF-4D34-9E65-E25C6EAB19DA}"/>
            </c:ext>
          </c:extLst>
        </c:ser>
        <c:ser>
          <c:idx val="0"/>
          <c:order val="1"/>
          <c:tx>
            <c:strRef>
              <c:f>'FIT SCORE NATIONAL'!$C$29</c:f>
              <c:strCache>
                <c:ptCount val="1"/>
                <c:pt idx="0">
                  <c:v>75th Percentile</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'FIT SCORE NATIONAL'!$D$28:$I$28</c:f>
              <c:strCache>
                <c:ptCount val="6"/>
                <c:pt idx="0">
                  <c:v>2013-2014</c:v>
                </c:pt>
                <c:pt idx="1">
                  <c:v>2014-2015</c:v>
                </c:pt>
                <c:pt idx="2">
                  <c:v>2015-2016</c:v>
                </c:pt>
                <c:pt idx="3">
                  <c:v>2016-2017</c:v>
                </c:pt>
                <c:pt idx="4">
                  <c:v>2017-2018</c:v>
                </c:pt>
                <c:pt idx="5">
                  <c:v>2018-2019</c:v>
                </c:pt>
              </c:strCache>
            </c:strRef>
          </c:cat>
          <c:val>
            <c:numRef>
              <c:f>'FIT SCORE NATIONAL'!$D$29:$I$29</c:f>
              <c:numCache>
                <c:formatCode>0.0</c:formatCode>
                <c:ptCount val="6"/>
                <c:pt idx="0">
                  <c:v>6.6767444376725997</c:v>
                </c:pt>
                <c:pt idx="1">
                  <c:v>5.1682113786246102</c:v>
                </c:pt>
                <c:pt idx="2">
                  <c:v>4.4551493890619502</c:v>
                </c:pt>
                <c:pt idx="3">
                  <c:v>6.1482541160410298</c:v>
                </c:pt>
                <c:pt idx="4">
                  <c:v>5.8841649126012801</c:v>
                </c:pt>
                <c:pt idx="5">
                  <c:v>5.1252317251025703</c:v>
                </c:pt>
              </c:numCache>
            </c:numRef>
          </c:val>
          <c:smooth val="0"/>
          <c:extLst>
            <c:ext xmlns:c16="http://schemas.microsoft.com/office/drawing/2014/chart" uri="{C3380CC4-5D6E-409C-BE32-E72D297353CC}">
              <c16:uniqueId val="{00000001-04CF-4D34-9E65-E25C6EAB19DA}"/>
            </c:ext>
          </c:extLst>
        </c:ser>
        <c:ser>
          <c:idx val="1"/>
          <c:order val="2"/>
          <c:tx>
            <c:strRef>
              <c:f>'FIT SCORE NATIONAL'!$C$30</c:f>
              <c:strCache>
                <c:ptCount val="1"/>
                <c:pt idx="0">
                  <c:v>National (50th Percentile)</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'FIT SCORE NATIONAL'!$D$28:$I$28</c:f>
              <c:strCache>
                <c:ptCount val="6"/>
                <c:pt idx="0">
                  <c:v>2013-2014</c:v>
                </c:pt>
                <c:pt idx="1">
                  <c:v>2014-2015</c:v>
                </c:pt>
                <c:pt idx="2">
                  <c:v>2015-2016</c:v>
                </c:pt>
                <c:pt idx="3">
                  <c:v>2016-2017</c:v>
                </c:pt>
                <c:pt idx="4">
                  <c:v>2017-2018</c:v>
                </c:pt>
                <c:pt idx="5">
                  <c:v>2018-2019</c:v>
                </c:pt>
              </c:strCache>
            </c:strRef>
          </c:cat>
          <c:val>
            <c:numRef>
              <c:f>'FIT SCORE NATIONAL'!$D$30:$I$30</c:f>
              <c:numCache>
                <c:formatCode>0.0</c:formatCode>
                <c:ptCount val="6"/>
                <c:pt idx="0">
                  <c:v>4.1531794289361104</c:v>
                </c:pt>
                <c:pt idx="1">
                  <c:v>3.3794644175282702</c:v>
                </c:pt>
                <c:pt idx="2">
                  <c:v>2.60422922256351</c:v>
                </c:pt>
                <c:pt idx="3">
                  <c:v>3.8175312981119198</c:v>
                </c:pt>
                <c:pt idx="4">
                  <c:v>3.6340864296991202</c:v>
                </c:pt>
                <c:pt idx="5">
                  <c:v>3.1331489281490201</c:v>
                </c:pt>
              </c:numCache>
            </c:numRef>
          </c:val>
          <c:smooth val="0"/>
          <c:extLst>
            <c:ext xmlns:c16="http://schemas.microsoft.com/office/drawing/2014/chart" uri="{C3380CC4-5D6E-409C-BE32-E72D297353CC}">
              <c16:uniqueId val="{00000002-04CF-4D34-9E65-E25C6EAB19DA}"/>
            </c:ext>
          </c:extLst>
        </c:ser>
        <c:ser>
          <c:idx val="2"/>
          <c:order val="3"/>
          <c:tx>
            <c:strRef>
              <c:f>'FIT SCORE NATIONAL'!$C$31</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'FIT SCORE NATIONAL'!$D$28:$I$28</c:f>
              <c:strCache>
                <c:ptCount val="6"/>
                <c:pt idx="0">
                  <c:v>2013-2014</c:v>
                </c:pt>
                <c:pt idx="1">
                  <c:v>2014-2015</c:v>
                </c:pt>
                <c:pt idx="2">
                  <c:v>2015-2016</c:v>
                </c:pt>
                <c:pt idx="3">
                  <c:v>2016-2017</c:v>
                </c:pt>
                <c:pt idx="4">
                  <c:v>2017-2018</c:v>
                </c:pt>
                <c:pt idx="5">
                  <c:v>2018-2019</c:v>
                </c:pt>
              </c:strCache>
            </c:strRef>
          </c:cat>
          <c:val>
            <c:numRef>
              <c:f>'FIT SCORE NATIONAL'!$D$31:$I$31</c:f>
              <c:numCache>
                <c:formatCode>0.0</c:formatCode>
                <c:ptCount val="6"/>
                <c:pt idx="0">
                  <c:v>2.2073206624578199</c:v>
                </c:pt>
                <c:pt idx="1">
                  <c:v>1.44886749793643</c:v>
                </c:pt>
                <c:pt idx="2">
                  <c:v>0.89950202951645097</c:v>
                </c:pt>
                <c:pt idx="3">
                  <c:v>1.80442447285876</c:v>
                </c:pt>
                <c:pt idx="4">
                  <c:v>1.64100514451341</c:v>
                </c:pt>
                <c:pt idx="5">
                  <c:v>1.2665991503048999</c:v>
                </c:pt>
              </c:numCache>
            </c:numRef>
          </c:val>
          <c:smooth val="0"/>
          <c:extLst>
            <c:ext xmlns:c16="http://schemas.microsoft.com/office/drawing/2014/chart" uri="{C3380CC4-5D6E-409C-BE32-E72D297353CC}">
              <c16:uniqueId val="{00000003-04CF-4D34-9E65-E25C6EAB19DA}"/>
            </c:ext>
          </c:extLst>
        </c:ser>
        <c:ser>
          <c:idx val="3"/>
          <c:order val="4"/>
          <c:tx>
            <c:strRef>
              <c:f>'FIT SCORE NATIONAL'!$C$32</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'FIT SCORE NATIONAL'!$D$28:$I$28</c:f>
              <c:strCache>
                <c:ptCount val="6"/>
                <c:pt idx="0">
                  <c:v>2013-2014</c:v>
                </c:pt>
                <c:pt idx="1">
                  <c:v>2014-2015</c:v>
                </c:pt>
                <c:pt idx="2">
                  <c:v>2015-2016</c:v>
                </c:pt>
                <c:pt idx="3">
                  <c:v>2016-2017</c:v>
                </c:pt>
                <c:pt idx="4">
                  <c:v>2017-2018</c:v>
                </c:pt>
                <c:pt idx="5">
                  <c:v>2018-2019</c:v>
                </c:pt>
              </c:strCache>
            </c:strRef>
          </c:cat>
          <c:val>
            <c:numRef>
              <c:f>'FIT SCORE NATIONAL'!$D$32:$I$32</c:f>
              <c:numCache>
                <c:formatCode>0.0</c:formatCode>
                <c:ptCount val="6"/>
                <c:pt idx="0">
                  <c:v>4.2120171764852676</c:v>
                </c:pt>
                <c:pt idx="1">
                  <c:v>6.6154766269422156</c:v>
                </c:pt>
                <c:pt idx="2">
                  <c:v>3.1546000705773585</c:v>
                </c:pt>
                <c:pt idx="3">
                  <c:v>2.9889549337855192</c:v>
                </c:pt>
                <c:pt idx="4">
                  <c:v>3.4025287924581828</c:v>
                </c:pt>
                <c:pt idx="5">
                  <c:v>3.3026921007914694</c:v>
                </c:pt>
              </c:numCache>
            </c:numRef>
          </c:val>
          <c:smooth val="0"/>
          <c:extLst>
            <c:ext xmlns:c16="http://schemas.microsoft.com/office/drawing/2014/chart" uri="{C3380CC4-5D6E-409C-BE32-E72D297353CC}">
              <c16:uniqueId val="{00000004-04CF-4D34-9E65-E25C6EAB19DA}"/>
            </c:ext>
          </c:extLst>
        </c:ser>
        <c:dLbls>
          <c:showLegendKey val="0"/>
          <c:showVal val="0"/>
          <c:showCatName val="0"/>
          <c:showSerName val="0"/>
          <c:showPercent val="0"/>
          <c:showBubbleSize val="0"/>
        </c:dLbls>
        <c:smooth val="0"/>
        <c:axId val="612322416"/>
        <c:axId val="612322808"/>
      </c:lineChart>
      <c:catAx>
        <c:axId val="61232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12322808"/>
        <c:crossesAt val="-5"/>
        <c:auto val="1"/>
        <c:lblAlgn val="ctr"/>
        <c:lblOffset val="100"/>
        <c:tickLblSkip val="1"/>
        <c:tickMarkSkip val="1"/>
        <c:noMultiLvlLbl val="0"/>
      </c:catAx>
      <c:valAx>
        <c:axId val="612322808"/>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Arial"/>
                <a:ea typeface="Arial"/>
                <a:cs typeface="Arial"/>
              </a:defRPr>
            </a:pPr>
            <a:endParaRPr lang="en-US"/>
          </a:p>
        </c:txPr>
        <c:crossAx val="612322416"/>
        <c:crosses val="autoZero"/>
        <c:crossBetween val="between"/>
      </c:valAx>
      <c:spPr>
        <a:solidFill>
          <a:srgbClr val="C0C0C0"/>
        </a:solidFill>
        <a:ln w="12700">
          <a:solidFill>
            <a:srgbClr val="808080"/>
          </a:solidFill>
          <a:prstDash val="solid"/>
        </a:ln>
      </c:spPr>
    </c:plotArea>
    <c:legend>
      <c:legendPos val="r"/>
      <c:layout>
        <c:manualLayout>
          <c:xMode val="edge"/>
          <c:yMode val="edge"/>
          <c:x val="0.8151101915180311"/>
          <c:y val="1.830711664474435E-2"/>
          <c:w val="0.18005415381471479"/>
          <c:h val="0.3020691063502645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57013707802424E-2"/>
          <c:y val="7.8328981723237823E-2"/>
          <c:w val="0.79715394836376352"/>
          <c:h val="0.78590078328981761"/>
        </c:manualLayout>
      </c:layout>
      <c:lineChart>
        <c:grouping val="standard"/>
        <c:varyColors val="0"/>
        <c:ser>
          <c:idx val="7"/>
          <c:order val="0"/>
          <c:tx>
            <c:strRef>
              <c:f>'FIT SCORE REGION'!$C$43</c:f>
              <c:strCache>
                <c:ptCount val="1"/>
                <c:pt idx="0">
                  <c:v>Baseline</c:v>
                </c:pt>
              </c:strCache>
            </c:strRef>
          </c:tx>
          <c:spPr>
            <a:ln w="25400">
              <a:solidFill>
                <a:srgbClr val="333333"/>
              </a:solidFill>
              <a:prstDash val="lgDash"/>
            </a:ln>
          </c:spPr>
          <c:marker>
            <c:symbol val="none"/>
          </c:marker>
          <c:cat>
            <c:strRef>
              <c:f>'FIT SCORE REGION'!$D$35:$I$35</c:f>
              <c:strCache>
                <c:ptCount val="6"/>
                <c:pt idx="0">
                  <c:v>2013-2014</c:v>
                </c:pt>
                <c:pt idx="1">
                  <c:v>2014-2015</c:v>
                </c:pt>
                <c:pt idx="2">
                  <c:v>2015-2016</c:v>
                </c:pt>
                <c:pt idx="3">
                  <c:v>2016-2017</c:v>
                </c:pt>
                <c:pt idx="4">
                  <c:v>2017-2018</c:v>
                </c:pt>
                <c:pt idx="5">
                  <c:v>2018-2019</c:v>
                </c:pt>
              </c:strCache>
            </c:strRef>
          </c:cat>
          <c:val>
            <c:numRef>
              <c:f>'FIT SCORE REGION'!$D$43:$I$43</c:f>
              <c:numCache>
                <c:formatCode>0.0</c:formatCode>
                <c:ptCount val="6"/>
                <c:pt idx="0">
                  <c:v>3</c:v>
                </c:pt>
                <c:pt idx="1">
                  <c:v>3</c:v>
                </c:pt>
                <c:pt idx="2">
                  <c:v>3</c:v>
                </c:pt>
                <c:pt idx="3">
                  <c:v>3</c:v>
                </c:pt>
                <c:pt idx="4">
                  <c:v>3</c:v>
                </c:pt>
                <c:pt idx="5">
                  <c:v>3</c:v>
                </c:pt>
              </c:numCache>
            </c:numRef>
          </c:val>
          <c:smooth val="0"/>
          <c:extLst>
            <c:ext xmlns:c16="http://schemas.microsoft.com/office/drawing/2014/chart" uri="{C3380CC4-5D6E-409C-BE32-E72D297353CC}">
              <c16:uniqueId val="{00000000-14E8-4E2A-9011-FE55702FA435}"/>
            </c:ext>
          </c:extLst>
        </c:ser>
        <c:ser>
          <c:idx val="0"/>
          <c:order val="1"/>
          <c:tx>
            <c:strRef>
              <c:f>'FIT SCORE REGION'!$C$36</c:f>
              <c:strCache>
                <c:ptCount val="1"/>
                <c:pt idx="0">
                  <c:v>Far West (60)</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'FIT SCORE REGION'!$D$35:$I$35</c:f>
              <c:strCache>
                <c:ptCount val="6"/>
                <c:pt idx="0">
                  <c:v>2013-2014</c:v>
                </c:pt>
                <c:pt idx="1">
                  <c:v>2014-2015</c:v>
                </c:pt>
                <c:pt idx="2">
                  <c:v>2015-2016</c:v>
                </c:pt>
                <c:pt idx="3">
                  <c:v>2016-2017</c:v>
                </c:pt>
                <c:pt idx="4">
                  <c:v>2017-2018</c:v>
                </c:pt>
                <c:pt idx="5">
                  <c:v>2018-2019</c:v>
                </c:pt>
              </c:strCache>
            </c:strRef>
          </c:cat>
          <c:val>
            <c:numRef>
              <c:f>'FIT SCORE REGION'!$D$36:$I$36</c:f>
              <c:numCache>
                <c:formatCode>0.0</c:formatCode>
                <c:ptCount val="6"/>
                <c:pt idx="0">
                  <c:v>4.9812574588721006</c:v>
                </c:pt>
                <c:pt idx="1">
                  <c:v>4.1136750595432297</c:v>
                </c:pt>
                <c:pt idx="2">
                  <c:v>3.7348122384971352</c:v>
                </c:pt>
                <c:pt idx="3">
                  <c:v>4.8754557954995796</c:v>
                </c:pt>
                <c:pt idx="4">
                  <c:v>4.4577086162651796</c:v>
                </c:pt>
                <c:pt idx="5">
                  <c:v>3.9954267689764449</c:v>
                </c:pt>
              </c:numCache>
            </c:numRef>
          </c:val>
          <c:smooth val="0"/>
          <c:extLst>
            <c:ext xmlns:c16="http://schemas.microsoft.com/office/drawing/2014/chart" uri="{C3380CC4-5D6E-409C-BE32-E72D297353CC}">
              <c16:uniqueId val="{00000001-14E8-4E2A-9011-FE55702FA435}"/>
            </c:ext>
          </c:extLst>
        </c:ser>
        <c:ser>
          <c:idx val="1"/>
          <c:order val="2"/>
          <c:tx>
            <c:strRef>
              <c:f>'FIT SCORE REGION'!$C$37</c:f>
              <c:strCache>
                <c:ptCount val="1"/>
                <c:pt idx="0">
                  <c:v>Mid East (129)</c:v>
                </c:pt>
              </c:strCache>
            </c:strRef>
          </c:tx>
          <c:spPr>
            <a:ln w="25400">
              <a:solidFill>
                <a:srgbClr val="DD0806"/>
              </a:solidFill>
              <a:prstDash val="solid"/>
            </a:ln>
          </c:spPr>
          <c:marker>
            <c:symbol val="star"/>
            <c:size val="5"/>
            <c:spPr>
              <a:noFill/>
              <a:ln>
                <a:solidFill>
                  <a:srgbClr val="FF0000"/>
                </a:solidFill>
                <a:prstDash val="solid"/>
              </a:ln>
            </c:spPr>
          </c:marker>
          <c:cat>
            <c:strRef>
              <c:f>'FIT SCORE REGION'!$D$35:$I$35</c:f>
              <c:strCache>
                <c:ptCount val="6"/>
                <c:pt idx="0">
                  <c:v>2013-2014</c:v>
                </c:pt>
                <c:pt idx="1">
                  <c:v>2014-2015</c:v>
                </c:pt>
                <c:pt idx="2">
                  <c:v>2015-2016</c:v>
                </c:pt>
                <c:pt idx="3">
                  <c:v>2016-2017</c:v>
                </c:pt>
                <c:pt idx="4">
                  <c:v>2017-2018</c:v>
                </c:pt>
                <c:pt idx="5">
                  <c:v>2018-2019</c:v>
                </c:pt>
              </c:strCache>
            </c:strRef>
          </c:cat>
          <c:val>
            <c:numRef>
              <c:f>'FIT SCORE REGION'!$D$37:$I$37</c:f>
              <c:numCache>
                <c:formatCode>0.0</c:formatCode>
                <c:ptCount val="6"/>
                <c:pt idx="0">
                  <c:v>4.1531794289361104</c:v>
                </c:pt>
                <c:pt idx="1">
                  <c:v>3.3636693103928299</c:v>
                </c:pt>
                <c:pt idx="2">
                  <c:v>2.5104722032406102</c:v>
                </c:pt>
                <c:pt idx="3">
                  <c:v>3.8040039747212999</c:v>
                </c:pt>
                <c:pt idx="4">
                  <c:v>3.4635115513569898</c:v>
                </c:pt>
                <c:pt idx="5">
                  <c:v>2.9953446661203502</c:v>
                </c:pt>
              </c:numCache>
            </c:numRef>
          </c:val>
          <c:smooth val="0"/>
          <c:extLst>
            <c:ext xmlns:c16="http://schemas.microsoft.com/office/drawing/2014/chart" uri="{C3380CC4-5D6E-409C-BE32-E72D297353CC}">
              <c16:uniqueId val="{00000002-14E8-4E2A-9011-FE55702FA435}"/>
            </c:ext>
          </c:extLst>
        </c:ser>
        <c:ser>
          <c:idx val="2"/>
          <c:order val="3"/>
          <c:tx>
            <c:strRef>
              <c:f>'FIT SCORE REGION'!$C$38</c:f>
              <c:strCache>
                <c:ptCount val="1"/>
                <c:pt idx="0">
                  <c:v>Midwest (179)</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'FIT SCORE REGION'!$D$35:$I$35</c:f>
              <c:strCache>
                <c:ptCount val="6"/>
                <c:pt idx="0">
                  <c:v>2013-2014</c:v>
                </c:pt>
                <c:pt idx="1">
                  <c:v>2014-2015</c:v>
                </c:pt>
                <c:pt idx="2">
                  <c:v>2015-2016</c:v>
                </c:pt>
                <c:pt idx="3">
                  <c:v>2016-2017</c:v>
                </c:pt>
                <c:pt idx="4">
                  <c:v>2017-2018</c:v>
                </c:pt>
                <c:pt idx="5">
                  <c:v>2018-2019</c:v>
                </c:pt>
              </c:strCache>
            </c:strRef>
          </c:cat>
          <c:val>
            <c:numRef>
              <c:f>'FIT SCORE REGION'!$D$38:$I$38</c:f>
              <c:numCache>
                <c:formatCode>0.0</c:formatCode>
                <c:ptCount val="6"/>
                <c:pt idx="0">
                  <c:v>4.4278758118782902</c:v>
                </c:pt>
                <c:pt idx="1">
                  <c:v>3.3498991344730298</c:v>
                </c:pt>
                <c:pt idx="2">
                  <c:v>2.8319809601740298</c:v>
                </c:pt>
                <c:pt idx="3">
                  <c:v>4.13496608439055</c:v>
                </c:pt>
                <c:pt idx="4">
                  <c:v>3.9800072765410399</c:v>
                </c:pt>
                <c:pt idx="5">
                  <c:v>3.1331489281490201</c:v>
                </c:pt>
              </c:numCache>
            </c:numRef>
          </c:val>
          <c:smooth val="0"/>
          <c:extLst>
            <c:ext xmlns:c16="http://schemas.microsoft.com/office/drawing/2014/chart" uri="{C3380CC4-5D6E-409C-BE32-E72D297353CC}">
              <c16:uniqueId val="{00000003-14E8-4E2A-9011-FE55702FA435}"/>
            </c:ext>
          </c:extLst>
        </c:ser>
        <c:ser>
          <c:idx val="3"/>
          <c:order val="4"/>
          <c:tx>
            <c:strRef>
              <c:f>'FIT SCORE REGION'!$C$39</c:f>
              <c:strCache>
                <c:ptCount val="1"/>
                <c:pt idx="0">
                  <c:v>New England (65)</c:v>
                </c:pt>
              </c:strCache>
            </c:strRef>
          </c:tx>
          <c:spPr>
            <a:ln w="25400">
              <a:solidFill>
                <a:srgbClr val="006411"/>
              </a:solidFill>
              <a:prstDash val="solid"/>
            </a:ln>
          </c:spPr>
          <c:marker>
            <c:symbol val="x"/>
            <c:size val="5"/>
            <c:spPr>
              <a:noFill/>
              <a:ln>
                <a:solidFill>
                  <a:srgbClr val="008000"/>
                </a:solidFill>
                <a:prstDash val="solid"/>
              </a:ln>
            </c:spPr>
          </c:marker>
          <c:cat>
            <c:strRef>
              <c:f>'FIT SCORE REGION'!$D$35:$I$35</c:f>
              <c:strCache>
                <c:ptCount val="6"/>
                <c:pt idx="0">
                  <c:v>2013-2014</c:v>
                </c:pt>
                <c:pt idx="1">
                  <c:v>2014-2015</c:v>
                </c:pt>
                <c:pt idx="2">
                  <c:v>2015-2016</c:v>
                </c:pt>
                <c:pt idx="3">
                  <c:v>2016-2017</c:v>
                </c:pt>
                <c:pt idx="4">
                  <c:v>2017-2018</c:v>
                </c:pt>
                <c:pt idx="5">
                  <c:v>2018-2019</c:v>
                </c:pt>
              </c:strCache>
            </c:strRef>
          </c:cat>
          <c:val>
            <c:numRef>
              <c:f>'FIT SCORE REGION'!$D$39:$I$39</c:f>
              <c:numCache>
                <c:formatCode>0.0</c:formatCode>
                <c:ptCount val="6"/>
                <c:pt idx="0">
                  <c:v>5.1694330435443199</c:v>
                </c:pt>
                <c:pt idx="1">
                  <c:v>3.8563468446687499</c:v>
                </c:pt>
                <c:pt idx="2">
                  <c:v>3.5167105536231298</c:v>
                </c:pt>
                <c:pt idx="3">
                  <c:v>4.9487459441720496</c:v>
                </c:pt>
                <c:pt idx="4">
                  <c:v>4.1358275043966399</c:v>
                </c:pt>
                <c:pt idx="5">
                  <c:v>4.0954432945546397</c:v>
                </c:pt>
              </c:numCache>
            </c:numRef>
          </c:val>
          <c:smooth val="0"/>
          <c:extLst>
            <c:ext xmlns:c16="http://schemas.microsoft.com/office/drawing/2014/chart" uri="{C3380CC4-5D6E-409C-BE32-E72D297353CC}">
              <c16:uniqueId val="{00000004-14E8-4E2A-9011-FE55702FA435}"/>
            </c:ext>
          </c:extLst>
        </c:ser>
        <c:ser>
          <c:idx val="4"/>
          <c:order val="5"/>
          <c:tx>
            <c:strRef>
              <c:f>'FIT SCORE REGION'!$C$40</c:f>
              <c:strCache>
                <c:ptCount val="1"/>
                <c:pt idx="0">
                  <c:v>Southeast (173)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'FIT SCORE REGION'!$D$35:$I$35</c:f>
              <c:strCache>
                <c:ptCount val="6"/>
                <c:pt idx="0">
                  <c:v>2013-2014</c:v>
                </c:pt>
                <c:pt idx="1">
                  <c:v>2014-2015</c:v>
                </c:pt>
                <c:pt idx="2">
                  <c:v>2015-2016</c:v>
                </c:pt>
                <c:pt idx="3">
                  <c:v>2016-2017</c:v>
                </c:pt>
                <c:pt idx="4">
                  <c:v>2017-2018</c:v>
                </c:pt>
                <c:pt idx="5">
                  <c:v>2018-2019</c:v>
                </c:pt>
              </c:strCache>
            </c:strRef>
          </c:cat>
          <c:val>
            <c:numRef>
              <c:f>'FIT SCORE REGION'!$D$40:$I$40</c:f>
              <c:numCache>
                <c:formatCode>0.0</c:formatCode>
                <c:ptCount val="6"/>
                <c:pt idx="0">
                  <c:v>3.5415645791769399</c:v>
                </c:pt>
                <c:pt idx="1">
                  <c:v>2.8151746883298601</c:v>
                </c:pt>
                <c:pt idx="2">
                  <c:v>1.9475470391297101</c:v>
                </c:pt>
                <c:pt idx="3">
                  <c:v>2.92579711195124</c:v>
                </c:pt>
                <c:pt idx="4">
                  <c:v>3.1829200058082798</c:v>
                </c:pt>
                <c:pt idx="5">
                  <c:v>2.6896467642619002</c:v>
                </c:pt>
              </c:numCache>
            </c:numRef>
          </c:val>
          <c:smooth val="0"/>
          <c:extLst>
            <c:ext xmlns:c16="http://schemas.microsoft.com/office/drawing/2014/chart" uri="{C3380CC4-5D6E-409C-BE32-E72D297353CC}">
              <c16:uniqueId val="{00000005-14E8-4E2A-9011-FE55702FA435}"/>
            </c:ext>
          </c:extLst>
        </c:ser>
        <c:ser>
          <c:idx val="5"/>
          <c:order val="6"/>
          <c:tx>
            <c:strRef>
              <c:f>'FIT SCORE REGION'!$C$41</c:f>
              <c:strCache>
                <c:ptCount val="1"/>
                <c:pt idx="0">
                  <c:v>West (79)</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'FIT SCORE REGION'!$D$35:$I$35</c:f>
              <c:strCache>
                <c:ptCount val="6"/>
                <c:pt idx="0">
                  <c:v>2013-2014</c:v>
                </c:pt>
                <c:pt idx="1">
                  <c:v>2014-2015</c:v>
                </c:pt>
                <c:pt idx="2">
                  <c:v>2015-2016</c:v>
                </c:pt>
                <c:pt idx="3">
                  <c:v>2016-2017</c:v>
                </c:pt>
                <c:pt idx="4">
                  <c:v>2017-2018</c:v>
                </c:pt>
                <c:pt idx="5">
                  <c:v>2018-2019</c:v>
                </c:pt>
              </c:strCache>
            </c:strRef>
          </c:cat>
          <c:val>
            <c:numRef>
              <c:f>'FIT SCORE REGION'!$D$41:$I$41</c:f>
              <c:numCache>
                <c:formatCode>0.0</c:formatCode>
                <c:ptCount val="6"/>
                <c:pt idx="0">
                  <c:v>3.8627883653355499</c:v>
                </c:pt>
                <c:pt idx="1">
                  <c:v>3.4922453966590599</c:v>
                </c:pt>
                <c:pt idx="2">
                  <c:v>3.0844276074133998</c:v>
                </c:pt>
                <c:pt idx="3">
                  <c:v>3.4184891358676501</c:v>
                </c:pt>
                <c:pt idx="4">
                  <c:v>3.60649941473473</c:v>
                </c:pt>
                <c:pt idx="5">
                  <c:v>2.8979472499602599</c:v>
                </c:pt>
              </c:numCache>
            </c:numRef>
          </c:val>
          <c:smooth val="0"/>
          <c:extLst>
            <c:ext xmlns:c16="http://schemas.microsoft.com/office/drawing/2014/chart" uri="{C3380CC4-5D6E-409C-BE32-E72D297353CC}">
              <c16:uniqueId val="{00000006-14E8-4E2A-9011-FE55702FA435}"/>
            </c:ext>
          </c:extLst>
        </c:ser>
        <c:ser>
          <c:idx val="6"/>
          <c:order val="7"/>
          <c:tx>
            <c:strRef>
              <c:f>'FIT SCORE REGION'!$C$42</c:f>
              <c:strCache>
                <c:ptCount val="1"/>
                <c:pt idx="0">
                  <c:v>National Median</c:v>
                </c:pt>
              </c:strCache>
            </c:strRef>
          </c:tx>
          <c:spPr>
            <a:ln w="38100">
              <a:solidFill>
                <a:srgbClr val="000000"/>
              </a:solidFill>
              <a:prstDash val="solid"/>
            </a:ln>
          </c:spPr>
          <c:marker>
            <c:symbol val="square"/>
            <c:size val="6"/>
            <c:spPr>
              <a:solidFill>
                <a:srgbClr val="000000"/>
              </a:solidFill>
              <a:ln>
                <a:solidFill>
                  <a:srgbClr val="000000"/>
                </a:solidFill>
                <a:prstDash val="solid"/>
              </a:ln>
            </c:spPr>
          </c:marker>
          <c:cat>
            <c:strRef>
              <c:f>'FIT SCORE REGION'!$D$35:$I$35</c:f>
              <c:strCache>
                <c:ptCount val="6"/>
                <c:pt idx="0">
                  <c:v>2013-2014</c:v>
                </c:pt>
                <c:pt idx="1">
                  <c:v>2014-2015</c:v>
                </c:pt>
                <c:pt idx="2">
                  <c:v>2015-2016</c:v>
                </c:pt>
                <c:pt idx="3">
                  <c:v>2016-2017</c:v>
                </c:pt>
                <c:pt idx="4">
                  <c:v>2017-2018</c:v>
                </c:pt>
                <c:pt idx="5">
                  <c:v>2018-2019</c:v>
                </c:pt>
              </c:strCache>
            </c:strRef>
          </c:cat>
          <c:val>
            <c:numRef>
              <c:f>'FIT SCORE REGION'!$D$42:$I$42</c:f>
              <c:numCache>
                <c:formatCode>0.0</c:formatCode>
                <c:ptCount val="6"/>
                <c:pt idx="0">
                  <c:v>4.1531794289361104</c:v>
                </c:pt>
                <c:pt idx="1">
                  <c:v>3.3794644175282702</c:v>
                </c:pt>
                <c:pt idx="2">
                  <c:v>2.60422922256351</c:v>
                </c:pt>
                <c:pt idx="3">
                  <c:v>3.8175312981119198</c:v>
                </c:pt>
                <c:pt idx="4">
                  <c:v>3.6340864296991202</c:v>
                </c:pt>
                <c:pt idx="5">
                  <c:v>3.1331489281490201</c:v>
                </c:pt>
              </c:numCache>
            </c:numRef>
          </c:val>
          <c:smooth val="0"/>
          <c:extLst>
            <c:ext xmlns:c16="http://schemas.microsoft.com/office/drawing/2014/chart" uri="{C3380CC4-5D6E-409C-BE32-E72D297353CC}">
              <c16:uniqueId val="{00000007-14E8-4E2A-9011-FE55702FA435}"/>
            </c:ext>
          </c:extLst>
        </c:ser>
        <c:dLbls>
          <c:showLegendKey val="0"/>
          <c:showVal val="0"/>
          <c:showCatName val="0"/>
          <c:showSerName val="0"/>
          <c:showPercent val="0"/>
          <c:showBubbleSize val="0"/>
        </c:dLbls>
        <c:smooth val="0"/>
        <c:axId val="620267872"/>
        <c:axId val="620265520"/>
      </c:lineChart>
      <c:catAx>
        <c:axId val="620267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20265520"/>
        <c:crossesAt val="0"/>
        <c:auto val="1"/>
        <c:lblAlgn val="ctr"/>
        <c:lblOffset val="100"/>
        <c:tickLblSkip val="1"/>
        <c:tickMarkSkip val="1"/>
        <c:noMultiLvlLbl val="0"/>
      </c:catAx>
      <c:valAx>
        <c:axId val="620265520"/>
        <c:scaling>
          <c:orientation val="minMax"/>
          <c:min val="1.5"/>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20267872"/>
        <c:crosses val="autoZero"/>
        <c:crossBetween val="between"/>
        <c:majorUnit val="0.5"/>
        <c:minorUnit val="0.5"/>
      </c:valAx>
      <c:spPr>
        <a:solidFill>
          <a:srgbClr val="C0C0C0"/>
        </a:solidFill>
        <a:ln w="12700">
          <a:solidFill>
            <a:srgbClr val="808080"/>
          </a:solidFill>
          <a:prstDash val="solid"/>
        </a:ln>
      </c:spPr>
    </c:plotArea>
    <c:legend>
      <c:legendPos val="r"/>
      <c:layout>
        <c:manualLayout>
          <c:xMode val="edge"/>
          <c:yMode val="edge"/>
          <c:x val="0.84186049697524457"/>
          <c:y val="1.5666344578990292E-2"/>
          <c:w val="0.1522401870584682"/>
          <c:h val="0.4334335231594745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70772713213494E-2"/>
          <c:y val="7.3107049608355096E-2"/>
          <c:w val="0.81020259930423899"/>
          <c:h val="0.79112271540469969"/>
        </c:manualLayout>
      </c:layout>
      <c:lineChart>
        <c:grouping val="standard"/>
        <c:varyColors val="0"/>
        <c:ser>
          <c:idx val="5"/>
          <c:order val="0"/>
          <c:tx>
            <c:strRef>
              <c:f>'FIT SCORE REGION'!$C$76</c:f>
              <c:strCache>
                <c:ptCount val="1"/>
                <c:pt idx="0">
                  <c:v>Baseline</c:v>
                </c:pt>
              </c:strCache>
            </c:strRef>
          </c:tx>
          <c:spPr>
            <a:ln w="25400">
              <a:solidFill>
                <a:srgbClr val="333333"/>
              </a:solidFill>
              <a:prstDash val="lgDash"/>
            </a:ln>
          </c:spPr>
          <c:marker>
            <c:symbol val="none"/>
          </c:marker>
          <c:cat>
            <c:strRef>
              <c:f>'FIT SCORE REGION'!$D$70:$I$70</c:f>
              <c:strCache>
                <c:ptCount val="6"/>
                <c:pt idx="0">
                  <c:v>2013-2014</c:v>
                </c:pt>
                <c:pt idx="1">
                  <c:v>2014-2015</c:v>
                </c:pt>
                <c:pt idx="2">
                  <c:v>2015-2016</c:v>
                </c:pt>
                <c:pt idx="3">
                  <c:v>2016-2017</c:v>
                </c:pt>
                <c:pt idx="4">
                  <c:v>2017-2018</c:v>
                </c:pt>
                <c:pt idx="5">
                  <c:v>2018-2019</c:v>
                </c:pt>
              </c:strCache>
            </c:strRef>
          </c:cat>
          <c:val>
            <c:numRef>
              <c:f>'FIT SCORE REGION'!$D$76:$I$76</c:f>
              <c:numCache>
                <c:formatCode>0.0</c:formatCode>
                <c:ptCount val="6"/>
                <c:pt idx="0">
                  <c:v>3</c:v>
                </c:pt>
                <c:pt idx="1">
                  <c:v>3</c:v>
                </c:pt>
                <c:pt idx="2">
                  <c:v>3</c:v>
                </c:pt>
                <c:pt idx="3">
                  <c:v>3</c:v>
                </c:pt>
                <c:pt idx="4">
                  <c:v>3</c:v>
                </c:pt>
                <c:pt idx="5">
                  <c:v>3</c:v>
                </c:pt>
              </c:numCache>
            </c:numRef>
          </c:val>
          <c:smooth val="0"/>
          <c:extLst>
            <c:ext xmlns:c16="http://schemas.microsoft.com/office/drawing/2014/chart" uri="{C3380CC4-5D6E-409C-BE32-E72D297353CC}">
              <c16:uniqueId val="{00000000-FAD6-4E44-BF6C-17B0FC82638B}"/>
            </c:ext>
          </c:extLst>
        </c:ser>
        <c:ser>
          <c:idx val="0"/>
          <c:order val="1"/>
          <c:tx>
            <c:strRef>
              <c:f>'FIT SCORE REGION'!$C$71</c:f>
              <c:strCache>
                <c:ptCount val="1"/>
                <c:pt idx="0">
                  <c:v>75th Percentile</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'FIT SCORE REGION'!$D$70:$I$70</c:f>
              <c:strCache>
                <c:ptCount val="6"/>
                <c:pt idx="0">
                  <c:v>2013-2014</c:v>
                </c:pt>
                <c:pt idx="1">
                  <c:v>2014-2015</c:v>
                </c:pt>
                <c:pt idx="2">
                  <c:v>2015-2016</c:v>
                </c:pt>
                <c:pt idx="3">
                  <c:v>2016-2017</c:v>
                </c:pt>
                <c:pt idx="4">
                  <c:v>2017-2018</c:v>
                </c:pt>
                <c:pt idx="5">
                  <c:v>2018-2019</c:v>
                </c:pt>
              </c:strCache>
            </c:strRef>
          </c:cat>
          <c:val>
            <c:numRef>
              <c:f>'FIT SCORE REGION'!$D$71:$I$71</c:f>
              <c:numCache>
                <c:formatCode>0.0</c:formatCode>
                <c:ptCount val="6"/>
                <c:pt idx="0">
                  <c:v>5.8261868873189204</c:v>
                </c:pt>
                <c:pt idx="1">
                  <c:v>5.4286988856944651</c:v>
                </c:pt>
                <c:pt idx="2">
                  <c:v>4.2183461907160549</c:v>
                </c:pt>
                <c:pt idx="3">
                  <c:v>5.2635425713691344</c:v>
                </c:pt>
                <c:pt idx="4">
                  <c:v>4.8222182368180704</c:v>
                </c:pt>
                <c:pt idx="5">
                  <c:v>5.0572586861096696</c:v>
                </c:pt>
              </c:numCache>
            </c:numRef>
          </c:val>
          <c:smooth val="0"/>
          <c:extLst>
            <c:ext xmlns:c16="http://schemas.microsoft.com/office/drawing/2014/chart" uri="{C3380CC4-5D6E-409C-BE32-E72D297353CC}">
              <c16:uniqueId val="{00000001-FAD6-4E44-BF6C-17B0FC82638B}"/>
            </c:ext>
          </c:extLst>
        </c:ser>
        <c:ser>
          <c:idx val="1"/>
          <c:order val="2"/>
          <c:tx>
            <c:strRef>
              <c:f>'FIT SCORE REGION'!$C$72</c:f>
              <c:strCache>
                <c:ptCount val="1"/>
                <c:pt idx="0">
                  <c:v>50th Percentile</c:v>
                </c:pt>
              </c:strCache>
            </c:strRef>
          </c:tx>
          <c:spPr>
            <a:ln w="25400">
              <a:solidFill>
                <a:srgbClr val="DD0806"/>
              </a:solidFill>
              <a:prstDash val="solid"/>
            </a:ln>
          </c:spPr>
          <c:marker>
            <c:symbol val="star"/>
            <c:size val="5"/>
            <c:spPr>
              <a:noFill/>
              <a:ln>
                <a:solidFill>
                  <a:srgbClr val="FF0000"/>
                </a:solidFill>
                <a:prstDash val="solid"/>
              </a:ln>
            </c:spPr>
          </c:marker>
          <c:cat>
            <c:strRef>
              <c:f>'FIT SCORE REGION'!$D$70:$I$70</c:f>
              <c:strCache>
                <c:ptCount val="6"/>
                <c:pt idx="0">
                  <c:v>2013-2014</c:v>
                </c:pt>
                <c:pt idx="1">
                  <c:v>2014-2015</c:v>
                </c:pt>
                <c:pt idx="2">
                  <c:v>2015-2016</c:v>
                </c:pt>
                <c:pt idx="3">
                  <c:v>2016-2017</c:v>
                </c:pt>
                <c:pt idx="4">
                  <c:v>2017-2018</c:v>
                </c:pt>
                <c:pt idx="5">
                  <c:v>2018-2019</c:v>
                </c:pt>
              </c:strCache>
            </c:strRef>
          </c:cat>
          <c:val>
            <c:numRef>
              <c:f>'FIT SCORE REGION'!$D$72:$I$72</c:f>
              <c:numCache>
                <c:formatCode>0.0</c:formatCode>
                <c:ptCount val="6"/>
                <c:pt idx="0">
                  <c:v>3.8627883653355499</c:v>
                </c:pt>
                <c:pt idx="1">
                  <c:v>3.4922453966590599</c:v>
                </c:pt>
                <c:pt idx="2">
                  <c:v>3.0844276074133998</c:v>
                </c:pt>
                <c:pt idx="3">
                  <c:v>3.4184891358676501</c:v>
                </c:pt>
                <c:pt idx="4">
                  <c:v>3.60649941473473</c:v>
                </c:pt>
                <c:pt idx="5">
                  <c:v>2.8979472499602599</c:v>
                </c:pt>
              </c:numCache>
            </c:numRef>
          </c:val>
          <c:smooth val="0"/>
          <c:extLst>
            <c:ext xmlns:c16="http://schemas.microsoft.com/office/drawing/2014/chart" uri="{C3380CC4-5D6E-409C-BE32-E72D297353CC}">
              <c16:uniqueId val="{00000002-FAD6-4E44-BF6C-17B0FC82638B}"/>
            </c:ext>
          </c:extLst>
        </c:ser>
        <c:ser>
          <c:idx val="2"/>
          <c:order val="3"/>
          <c:tx>
            <c:strRef>
              <c:f>'FIT SCORE REGION'!$C$73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'FIT SCORE REGION'!$D$70:$I$70</c:f>
              <c:strCache>
                <c:ptCount val="6"/>
                <c:pt idx="0">
                  <c:v>2013-2014</c:v>
                </c:pt>
                <c:pt idx="1">
                  <c:v>2014-2015</c:v>
                </c:pt>
                <c:pt idx="2">
                  <c:v>2015-2016</c:v>
                </c:pt>
                <c:pt idx="3">
                  <c:v>2016-2017</c:v>
                </c:pt>
                <c:pt idx="4">
                  <c:v>2017-2018</c:v>
                </c:pt>
                <c:pt idx="5">
                  <c:v>2018-2019</c:v>
                </c:pt>
              </c:strCache>
            </c:strRef>
          </c:cat>
          <c:val>
            <c:numRef>
              <c:f>'FIT SCORE REGION'!$D$73:$I$73</c:f>
              <c:numCache>
                <c:formatCode>0.0</c:formatCode>
                <c:ptCount val="6"/>
                <c:pt idx="0">
                  <c:v>2.280253496168855</c:v>
                </c:pt>
                <c:pt idx="1">
                  <c:v>1.7761685174296251</c:v>
                </c:pt>
                <c:pt idx="2">
                  <c:v>1.1326136795992194</c:v>
                </c:pt>
                <c:pt idx="3">
                  <c:v>1.5494234078487898</c:v>
                </c:pt>
                <c:pt idx="4">
                  <c:v>1.34018871471778</c:v>
                </c:pt>
                <c:pt idx="5">
                  <c:v>1.7940281382029899</c:v>
                </c:pt>
              </c:numCache>
            </c:numRef>
          </c:val>
          <c:smooth val="0"/>
          <c:extLst>
            <c:ext xmlns:c16="http://schemas.microsoft.com/office/drawing/2014/chart" uri="{C3380CC4-5D6E-409C-BE32-E72D297353CC}">
              <c16:uniqueId val="{00000003-FAD6-4E44-BF6C-17B0FC82638B}"/>
            </c:ext>
          </c:extLst>
        </c:ser>
        <c:ser>
          <c:idx val="3"/>
          <c:order val="4"/>
          <c:tx>
            <c:strRef>
              <c:f>'FIT SCORE REGION'!$C$74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'FIT SCORE REGION'!$D$70:$I$70</c:f>
              <c:strCache>
                <c:ptCount val="6"/>
                <c:pt idx="0">
                  <c:v>2013-2014</c:v>
                </c:pt>
                <c:pt idx="1">
                  <c:v>2014-2015</c:v>
                </c:pt>
                <c:pt idx="2">
                  <c:v>2015-2016</c:v>
                </c:pt>
                <c:pt idx="3">
                  <c:v>2016-2017</c:v>
                </c:pt>
                <c:pt idx="4">
                  <c:v>2017-2018</c:v>
                </c:pt>
                <c:pt idx="5">
                  <c:v>2018-2019</c:v>
                </c:pt>
              </c:strCache>
            </c:strRef>
          </c:cat>
          <c:val>
            <c:numRef>
              <c:f>'FIT SCORE REGION'!$D$74:$I$74</c:f>
              <c:numCache>
                <c:formatCode>0.0</c:formatCode>
                <c:ptCount val="6"/>
                <c:pt idx="0">
                  <c:v>4.1531794289361104</c:v>
                </c:pt>
                <c:pt idx="1">
                  <c:v>3.3794644175282702</c:v>
                </c:pt>
                <c:pt idx="2">
                  <c:v>2.60422922256351</c:v>
                </c:pt>
                <c:pt idx="3">
                  <c:v>3.8175312981119198</c:v>
                </c:pt>
                <c:pt idx="4">
                  <c:v>3.6340864296991202</c:v>
                </c:pt>
                <c:pt idx="5">
                  <c:v>3.1331489281490201</c:v>
                </c:pt>
              </c:numCache>
            </c:numRef>
          </c:val>
          <c:smooth val="0"/>
          <c:extLst>
            <c:ext xmlns:c16="http://schemas.microsoft.com/office/drawing/2014/chart" uri="{C3380CC4-5D6E-409C-BE32-E72D297353CC}">
              <c16:uniqueId val="{00000004-FAD6-4E44-BF6C-17B0FC82638B}"/>
            </c:ext>
          </c:extLst>
        </c:ser>
        <c:ser>
          <c:idx val="4"/>
          <c:order val="5"/>
          <c:tx>
            <c:strRef>
              <c:f>'FIT SCORE REGION'!$C$75</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'FIT SCORE REGION'!$D$70:$I$70</c:f>
              <c:strCache>
                <c:ptCount val="6"/>
                <c:pt idx="0">
                  <c:v>2013-2014</c:v>
                </c:pt>
                <c:pt idx="1">
                  <c:v>2014-2015</c:v>
                </c:pt>
                <c:pt idx="2">
                  <c:v>2015-2016</c:v>
                </c:pt>
                <c:pt idx="3">
                  <c:v>2016-2017</c:v>
                </c:pt>
                <c:pt idx="4">
                  <c:v>2017-2018</c:v>
                </c:pt>
                <c:pt idx="5">
                  <c:v>2018-2019</c:v>
                </c:pt>
              </c:strCache>
            </c:strRef>
          </c:cat>
          <c:val>
            <c:numRef>
              <c:f>'FIT SCORE REGION'!$D$75:$I$75</c:f>
              <c:numCache>
                <c:formatCode>0.0</c:formatCode>
                <c:ptCount val="6"/>
                <c:pt idx="0">
                  <c:v>4.2120171764852676</c:v>
                </c:pt>
                <c:pt idx="1">
                  <c:v>6.6154766269422156</c:v>
                </c:pt>
                <c:pt idx="2">
                  <c:v>3.1546000705773585</c:v>
                </c:pt>
                <c:pt idx="3">
                  <c:v>2.9889549337855192</c:v>
                </c:pt>
                <c:pt idx="4">
                  <c:v>3.4025287924581828</c:v>
                </c:pt>
                <c:pt idx="5">
                  <c:v>3.3026921007914694</c:v>
                </c:pt>
              </c:numCache>
            </c:numRef>
          </c:val>
          <c:smooth val="0"/>
          <c:extLst>
            <c:ext xmlns:c16="http://schemas.microsoft.com/office/drawing/2014/chart" uri="{C3380CC4-5D6E-409C-BE32-E72D297353CC}">
              <c16:uniqueId val="{00000005-FAD6-4E44-BF6C-17B0FC82638B}"/>
            </c:ext>
          </c:extLst>
        </c:ser>
        <c:dLbls>
          <c:showLegendKey val="0"/>
          <c:showVal val="0"/>
          <c:showCatName val="0"/>
          <c:showSerName val="0"/>
          <c:showPercent val="0"/>
          <c:showBubbleSize val="0"/>
        </c:dLbls>
        <c:smooth val="0"/>
        <c:axId val="620271008"/>
        <c:axId val="620270616"/>
      </c:lineChart>
      <c:catAx>
        <c:axId val="62027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20270616"/>
        <c:crossesAt val="-5"/>
        <c:auto val="1"/>
        <c:lblAlgn val="ctr"/>
        <c:lblOffset val="100"/>
        <c:tickLblSkip val="1"/>
        <c:tickMarkSkip val="1"/>
        <c:noMultiLvlLbl val="0"/>
      </c:catAx>
      <c:valAx>
        <c:axId val="620270616"/>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20271008"/>
        <c:crosses val="autoZero"/>
        <c:crossBetween val="between"/>
      </c:valAx>
      <c:spPr>
        <a:solidFill>
          <a:srgbClr val="C0C0C0"/>
        </a:solidFill>
        <a:ln w="12700">
          <a:solidFill>
            <a:srgbClr val="808080"/>
          </a:solidFill>
          <a:prstDash val="solid"/>
        </a:ln>
      </c:spPr>
    </c:plotArea>
    <c:legend>
      <c:legendPos val="r"/>
      <c:layout>
        <c:manualLayout>
          <c:xMode val="edge"/>
          <c:yMode val="edge"/>
          <c:x val="0.82209045933315272"/>
          <c:y val="2.0888276693872797E-2"/>
          <c:w val="0.17082398508015684"/>
          <c:h val="0.3446579360347580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2992125984252"/>
          <c:y val="0.18620689655172415"/>
          <c:w val="0.88385826771653542"/>
          <c:h val="0.72413793103448276"/>
        </c:manualLayout>
      </c:layout>
      <c:lineChart>
        <c:grouping val="standard"/>
        <c:varyColors val="0"/>
        <c:ser>
          <c:idx val="3"/>
          <c:order val="0"/>
          <c:tx>
            <c:strRef>
              <c:f>TRENDS!$C$43</c:f>
              <c:strCache>
                <c:ptCount val="1"/>
                <c:pt idx="0">
                  <c:v>Baseline</c:v>
                </c:pt>
              </c:strCache>
            </c:strRef>
          </c:tx>
          <c:spPr>
            <a:ln w="12700">
              <a:solidFill>
                <a:srgbClr val="000000"/>
              </a:solidFill>
              <a:prstDash val="lgDash"/>
            </a:ln>
          </c:spPr>
          <c:marker>
            <c:symbol val="none"/>
          </c:marker>
          <c:cat>
            <c:strRef>
              <c:f>TRENDS!$D$39:$I$39</c:f>
              <c:strCache>
                <c:ptCount val="6"/>
                <c:pt idx="0">
                  <c:v>2013-2014</c:v>
                </c:pt>
                <c:pt idx="1">
                  <c:v>2014-2015</c:v>
                </c:pt>
                <c:pt idx="2">
                  <c:v>2015-2016</c:v>
                </c:pt>
                <c:pt idx="3">
                  <c:v>2016-2017</c:v>
                </c:pt>
                <c:pt idx="4">
                  <c:v>2017-2018</c:v>
                </c:pt>
                <c:pt idx="5">
                  <c:v>2018-2019</c:v>
                </c:pt>
              </c:strCache>
            </c:strRef>
          </c:cat>
          <c:val>
            <c:numRef>
              <c:f>TRENDS!$D$43:$I$43</c:f>
              <c:numCache>
                <c:formatCode>0.0</c:formatCode>
                <c:ptCount val="6"/>
                <c:pt idx="0">
                  <c:v>5.4923286357643093</c:v>
                </c:pt>
                <c:pt idx="1">
                  <c:v>3.6695697796432305</c:v>
                </c:pt>
                <c:pt idx="2">
                  <c:v>4.3351001868814247</c:v>
                </c:pt>
                <c:pt idx="3">
                  <c:v>5.2199466438393207</c:v>
                </c:pt>
                <c:pt idx="4">
                  <c:v>6.4495150866471125</c:v>
                </c:pt>
                <c:pt idx="5">
                  <c:v>5.3114648063935093</c:v>
                </c:pt>
              </c:numCache>
            </c:numRef>
          </c:val>
          <c:smooth val="0"/>
          <c:extLst>
            <c:ext xmlns:c16="http://schemas.microsoft.com/office/drawing/2014/chart" uri="{C3380CC4-5D6E-409C-BE32-E72D297353CC}">
              <c16:uniqueId val="{00000000-ECE5-408E-B146-57A68C0268E1}"/>
            </c:ext>
          </c:extLst>
        </c:ser>
        <c:ser>
          <c:idx val="1"/>
          <c:order val="1"/>
          <c:tx>
            <c:strRef>
              <c:f>TRENDS!$C$41</c:f>
              <c:strCache>
                <c:ptCount val="1"/>
                <c:pt idx="0">
                  <c:v> WEST MEDIAN</c:v>
                </c:pt>
              </c:strCache>
            </c:strRef>
          </c:tx>
          <c:spPr>
            <a:ln w="25400">
              <a:solidFill>
                <a:srgbClr val="DD0806"/>
              </a:solidFill>
              <a:prstDash val="solid"/>
            </a:ln>
          </c:spPr>
          <c:marker>
            <c:symbol val="circle"/>
            <c:size val="3"/>
            <c:spPr>
              <a:solidFill>
                <a:srgbClr val="FF0000"/>
              </a:solidFill>
              <a:ln>
                <a:solidFill>
                  <a:srgbClr val="DD0806"/>
                </a:solidFill>
                <a:prstDash val="solid"/>
              </a:ln>
            </c:spPr>
          </c:marker>
          <c:cat>
            <c:strRef>
              <c:f>TRENDS!$D$39:$I$39</c:f>
              <c:strCache>
                <c:ptCount val="6"/>
                <c:pt idx="0">
                  <c:v>2013-2014</c:v>
                </c:pt>
                <c:pt idx="1">
                  <c:v>2014-2015</c:v>
                </c:pt>
                <c:pt idx="2">
                  <c:v>2015-2016</c:v>
                </c:pt>
                <c:pt idx="3">
                  <c:v>2016-2017</c:v>
                </c:pt>
                <c:pt idx="4">
                  <c:v>2017-2018</c:v>
                </c:pt>
                <c:pt idx="5">
                  <c:v>2018-2019</c:v>
                </c:pt>
              </c:strCache>
            </c:strRef>
          </c:cat>
          <c:val>
            <c:numRef>
              <c:f>TRENDS!$D$41:$I$41</c:f>
              <c:numCache>
                <c:formatCode>#,##0.0</c:formatCode>
                <c:ptCount val="6"/>
                <c:pt idx="0">
                  <c:v>8.1229685952682704</c:v>
                </c:pt>
                <c:pt idx="1">
                  <c:v>3.0875417237064302</c:v>
                </c:pt>
                <c:pt idx="2">
                  <c:v>-0.650554575934017</c:v>
                </c:pt>
                <c:pt idx="3">
                  <c:v>4.9246229857722703</c:v>
                </c:pt>
                <c:pt idx="4">
                  <c:v>2.7323907269439798</c:v>
                </c:pt>
                <c:pt idx="5">
                  <c:v>2.0573498897215501</c:v>
                </c:pt>
              </c:numCache>
            </c:numRef>
          </c:val>
          <c:smooth val="0"/>
          <c:extLst>
            <c:ext xmlns:c16="http://schemas.microsoft.com/office/drawing/2014/chart" uri="{C3380CC4-5D6E-409C-BE32-E72D297353CC}">
              <c16:uniqueId val="{00000001-ECE5-408E-B146-57A68C0268E1}"/>
            </c:ext>
          </c:extLst>
        </c:ser>
        <c:ser>
          <c:idx val="0"/>
          <c:order val="2"/>
          <c:tx>
            <c:strRef>
              <c:f>TRENDS!$C$40</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TRENDS!$D$39:$I$39</c:f>
              <c:strCache>
                <c:ptCount val="6"/>
                <c:pt idx="0">
                  <c:v>2013-2014</c:v>
                </c:pt>
                <c:pt idx="1">
                  <c:v>2014-2015</c:v>
                </c:pt>
                <c:pt idx="2">
                  <c:v>2015-2016</c:v>
                </c:pt>
                <c:pt idx="3">
                  <c:v>2016-2017</c:v>
                </c:pt>
                <c:pt idx="4">
                  <c:v>2017-2018</c:v>
                </c:pt>
                <c:pt idx="5">
                  <c:v>2018-2019</c:v>
                </c:pt>
              </c:strCache>
            </c:strRef>
          </c:cat>
          <c:val>
            <c:numRef>
              <c:f>TRENDS!$D$40:$I$40</c:f>
              <c:numCache>
                <c:formatCode>#,##0.0</c:formatCode>
                <c:ptCount val="6"/>
                <c:pt idx="0">
                  <c:v>8.4147895964210093</c:v>
                </c:pt>
                <c:pt idx="1">
                  <c:v>1.730002461749095</c:v>
                </c:pt>
                <c:pt idx="2">
                  <c:v>-1.4792219056370848</c:v>
                </c:pt>
                <c:pt idx="3">
                  <c:v>6.1639040150936903</c:v>
                </c:pt>
                <c:pt idx="4">
                  <c:v>3.96307137255135</c:v>
                </c:pt>
                <c:pt idx="5">
                  <c:v>1.16920738726916</c:v>
                </c:pt>
              </c:numCache>
            </c:numRef>
          </c:val>
          <c:smooth val="0"/>
          <c:extLst>
            <c:ext xmlns:c16="http://schemas.microsoft.com/office/drawing/2014/chart" uri="{C3380CC4-5D6E-409C-BE32-E72D297353CC}">
              <c16:uniqueId val="{00000002-ECE5-408E-B146-57A68C0268E1}"/>
            </c:ext>
          </c:extLst>
        </c:ser>
        <c:ser>
          <c:idx val="2"/>
          <c:order val="3"/>
          <c:tx>
            <c:strRef>
              <c:f>TRENDS!$C$42</c:f>
              <c:strCache>
                <c:ptCount val="1"/>
                <c:pt idx="0">
                  <c:v>TEXAS LUTHERAN</c:v>
                </c:pt>
              </c:strCache>
            </c:strRef>
          </c:tx>
          <c:spPr>
            <a:ln w="38100">
              <a:solidFill>
                <a:srgbClr val="FCF305"/>
              </a:solidFill>
              <a:prstDash val="solid"/>
            </a:ln>
          </c:spPr>
          <c:marker>
            <c:symbol val="diamond"/>
            <c:size val="6"/>
            <c:spPr>
              <a:solidFill>
                <a:srgbClr val="FFFF00"/>
              </a:solidFill>
              <a:ln>
                <a:solidFill>
                  <a:srgbClr val="000000"/>
                </a:solidFill>
                <a:prstDash val="solid"/>
              </a:ln>
            </c:spPr>
          </c:marker>
          <c:cat>
            <c:strRef>
              <c:f>TRENDS!$D$39:$I$39</c:f>
              <c:strCache>
                <c:ptCount val="6"/>
                <c:pt idx="0">
                  <c:v>2013-2014</c:v>
                </c:pt>
                <c:pt idx="1">
                  <c:v>2014-2015</c:v>
                </c:pt>
                <c:pt idx="2">
                  <c:v>2015-2016</c:v>
                </c:pt>
                <c:pt idx="3">
                  <c:v>2016-2017</c:v>
                </c:pt>
                <c:pt idx="4">
                  <c:v>2017-2018</c:v>
                </c:pt>
                <c:pt idx="5">
                  <c:v>2018-2019</c:v>
                </c:pt>
              </c:strCache>
            </c:strRef>
          </c:cat>
          <c:val>
            <c:numRef>
              <c:f>TRENDS!$D$42:$I$42</c:f>
              <c:numCache>
                <c:formatCode>#,##0.0</c:formatCode>
                <c:ptCount val="6"/>
                <c:pt idx="0">
                  <c:v>5.2581002688615053</c:v>
                </c:pt>
                <c:pt idx="1">
                  <c:v>10.691589725519139</c:v>
                </c:pt>
                <c:pt idx="2">
                  <c:v>-4.0357687125701975</c:v>
                </c:pt>
                <c:pt idx="3">
                  <c:v>2.0525356418042637</c:v>
                </c:pt>
                <c:pt idx="4">
                  <c:v>1.1172227047558614</c:v>
                </c:pt>
                <c:pt idx="5">
                  <c:v>13.236608496405186</c:v>
                </c:pt>
              </c:numCache>
            </c:numRef>
          </c:val>
          <c:smooth val="0"/>
          <c:extLst>
            <c:ext xmlns:c16="http://schemas.microsoft.com/office/drawing/2014/chart" uri="{C3380CC4-5D6E-409C-BE32-E72D297353CC}">
              <c16:uniqueId val="{00000003-ECE5-408E-B146-57A68C0268E1}"/>
            </c:ext>
          </c:extLst>
        </c:ser>
        <c:dLbls>
          <c:showLegendKey val="0"/>
          <c:showVal val="0"/>
          <c:showCatName val="0"/>
          <c:showSerName val="0"/>
          <c:showPercent val="0"/>
          <c:showBubbleSize val="0"/>
        </c:dLbls>
        <c:smooth val="0"/>
        <c:axId val="516566384"/>
        <c:axId val="516567952"/>
      </c:lineChart>
      <c:catAx>
        <c:axId val="516566384"/>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6567952"/>
        <c:crosses val="max"/>
        <c:auto val="1"/>
        <c:lblAlgn val="ctr"/>
        <c:lblOffset val="100"/>
        <c:tickLblSkip val="1"/>
        <c:tickMarkSkip val="1"/>
        <c:noMultiLvlLbl val="0"/>
      </c:catAx>
      <c:valAx>
        <c:axId val="516567952"/>
        <c:scaling>
          <c:orientation val="minMax"/>
          <c:min val="-5"/>
        </c:scaling>
        <c:delete val="0"/>
        <c:axPos val="l"/>
        <c:majorGridlines>
          <c:spPr>
            <a:ln w="3175">
              <a:solidFill>
                <a:srgbClr val="000000"/>
              </a:solidFill>
              <a:prstDash val="solid"/>
            </a:ln>
          </c:spPr>
        </c:majorGridlines>
        <c:numFmt formatCode="#,##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516566384"/>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57013707802424E-2"/>
          <c:y val="7.8328981723237823E-2"/>
          <c:w val="0.79715394836376352"/>
          <c:h val="0.78590078328981761"/>
        </c:manualLayout>
      </c:layout>
      <c:lineChart>
        <c:grouping val="standard"/>
        <c:varyColors val="0"/>
        <c:ser>
          <c:idx val="6"/>
          <c:order val="0"/>
          <c:tx>
            <c:strRef>
              <c:f>'FIT SCORE FINANCIAL'!$C$42</c:f>
              <c:strCache>
                <c:ptCount val="1"/>
                <c:pt idx="0">
                  <c:v>Baseline</c:v>
                </c:pt>
              </c:strCache>
            </c:strRef>
          </c:tx>
          <c:spPr>
            <a:ln w="25400">
              <a:solidFill>
                <a:srgbClr val="333333"/>
              </a:solidFill>
              <a:prstDash val="lgDash"/>
            </a:ln>
          </c:spPr>
          <c:marker>
            <c:symbol val="none"/>
          </c:marker>
          <c:cat>
            <c:strRef>
              <c:f>'FIT SCORE FINANCIAL'!$D$35:$I$35</c:f>
              <c:strCache>
                <c:ptCount val="6"/>
                <c:pt idx="0">
                  <c:v>2013-2014</c:v>
                </c:pt>
                <c:pt idx="1">
                  <c:v>2014-2015</c:v>
                </c:pt>
                <c:pt idx="2">
                  <c:v>2015-2016</c:v>
                </c:pt>
                <c:pt idx="3">
                  <c:v>2016-2017</c:v>
                </c:pt>
                <c:pt idx="4">
                  <c:v>2017-2018</c:v>
                </c:pt>
                <c:pt idx="5">
                  <c:v>2018-2019</c:v>
                </c:pt>
              </c:strCache>
            </c:strRef>
          </c:cat>
          <c:val>
            <c:numRef>
              <c:f>'FIT SCORE FINANCIAL'!$D$42:$I$42</c:f>
              <c:numCache>
                <c:formatCode>0.0</c:formatCode>
                <c:ptCount val="6"/>
                <c:pt idx="0">
                  <c:v>3</c:v>
                </c:pt>
                <c:pt idx="1">
                  <c:v>3</c:v>
                </c:pt>
                <c:pt idx="2">
                  <c:v>3</c:v>
                </c:pt>
                <c:pt idx="3">
                  <c:v>3</c:v>
                </c:pt>
                <c:pt idx="4">
                  <c:v>3</c:v>
                </c:pt>
                <c:pt idx="5">
                  <c:v>3</c:v>
                </c:pt>
              </c:numCache>
            </c:numRef>
          </c:val>
          <c:smooth val="0"/>
          <c:extLst>
            <c:ext xmlns:c16="http://schemas.microsoft.com/office/drawing/2014/chart" uri="{C3380CC4-5D6E-409C-BE32-E72D297353CC}">
              <c16:uniqueId val="{00000000-3B2C-4BBA-886B-852F4EDF3275}"/>
            </c:ext>
          </c:extLst>
        </c:ser>
        <c:ser>
          <c:idx val="0"/>
          <c:order val="1"/>
          <c:tx>
            <c:strRef>
              <c:f>'FIT SCORE FINANCIAL'!$C$36</c:f>
              <c:strCache>
                <c:ptCount val="1"/>
                <c:pt idx="0">
                  <c:v>Quartile 1 (top)</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'FIT SCORE FINANCIAL'!$D$35:$I$35</c:f>
              <c:strCache>
                <c:ptCount val="6"/>
                <c:pt idx="0">
                  <c:v>2013-2014</c:v>
                </c:pt>
                <c:pt idx="1">
                  <c:v>2014-2015</c:v>
                </c:pt>
                <c:pt idx="2">
                  <c:v>2015-2016</c:v>
                </c:pt>
                <c:pt idx="3">
                  <c:v>2016-2017</c:v>
                </c:pt>
                <c:pt idx="4">
                  <c:v>2017-2018</c:v>
                </c:pt>
                <c:pt idx="5">
                  <c:v>2018-2019</c:v>
                </c:pt>
              </c:strCache>
            </c:strRef>
          </c:cat>
          <c:val>
            <c:numRef>
              <c:f>'FIT SCORE FINANCIAL'!$D$36:$I$36</c:f>
              <c:numCache>
                <c:formatCode>0.0</c:formatCode>
                <c:ptCount val="6"/>
                <c:pt idx="0">
                  <c:v>6.7759756019387298</c:v>
                </c:pt>
                <c:pt idx="1">
                  <c:v>5.2538579092758004</c:v>
                </c:pt>
                <c:pt idx="2">
                  <c:v>4.3795633558309897</c:v>
                </c:pt>
                <c:pt idx="3">
                  <c:v>6.5598814562036596</c:v>
                </c:pt>
                <c:pt idx="4">
                  <c:v>5.9912657046521698</c:v>
                </c:pt>
                <c:pt idx="5">
                  <c:v>5.1242175287969198</c:v>
                </c:pt>
              </c:numCache>
            </c:numRef>
          </c:val>
          <c:smooth val="0"/>
          <c:extLst>
            <c:ext xmlns:c16="http://schemas.microsoft.com/office/drawing/2014/chart" uri="{C3380CC4-5D6E-409C-BE32-E72D297353CC}">
              <c16:uniqueId val="{00000001-3B2C-4BBA-886B-852F4EDF3275}"/>
            </c:ext>
          </c:extLst>
        </c:ser>
        <c:ser>
          <c:idx val="1"/>
          <c:order val="2"/>
          <c:tx>
            <c:strRef>
              <c:f>'FIT SCORE FINANCIAL'!$C$37</c:f>
              <c:strCache>
                <c:ptCount val="1"/>
                <c:pt idx="0">
                  <c:v>Quartile 2</c:v>
                </c:pt>
              </c:strCache>
            </c:strRef>
          </c:tx>
          <c:spPr>
            <a:ln w="25400">
              <a:solidFill>
                <a:srgbClr val="DD0806"/>
              </a:solidFill>
              <a:prstDash val="solid"/>
            </a:ln>
          </c:spPr>
          <c:marker>
            <c:symbol val="star"/>
            <c:size val="5"/>
            <c:spPr>
              <a:noFill/>
              <a:ln>
                <a:solidFill>
                  <a:srgbClr val="FF0000"/>
                </a:solidFill>
                <a:prstDash val="solid"/>
              </a:ln>
            </c:spPr>
          </c:marker>
          <c:cat>
            <c:strRef>
              <c:f>'FIT SCORE FINANCIAL'!$D$35:$I$35</c:f>
              <c:strCache>
                <c:ptCount val="6"/>
                <c:pt idx="0">
                  <c:v>2013-2014</c:v>
                </c:pt>
                <c:pt idx="1">
                  <c:v>2014-2015</c:v>
                </c:pt>
                <c:pt idx="2">
                  <c:v>2015-2016</c:v>
                </c:pt>
                <c:pt idx="3">
                  <c:v>2016-2017</c:v>
                </c:pt>
                <c:pt idx="4">
                  <c:v>2017-2018</c:v>
                </c:pt>
                <c:pt idx="5">
                  <c:v>2018-2019</c:v>
                </c:pt>
              </c:strCache>
            </c:strRef>
          </c:cat>
          <c:val>
            <c:numRef>
              <c:f>'FIT SCORE FINANCIAL'!$D$37:$I$37</c:f>
              <c:numCache>
                <c:formatCode>0.0</c:formatCode>
                <c:ptCount val="6"/>
                <c:pt idx="0">
                  <c:v>4.50600763486083</c:v>
                </c:pt>
                <c:pt idx="1">
                  <c:v>3.60977109232994</c:v>
                </c:pt>
                <c:pt idx="2">
                  <c:v>2.6739742693778599</c:v>
                </c:pt>
                <c:pt idx="3">
                  <c:v>4.3033035509642596</c:v>
                </c:pt>
                <c:pt idx="4">
                  <c:v>4.06703143272017</c:v>
                </c:pt>
                <c:pt idx="5">
                  <c:v>3.4276536546489602</c:v>
                </c:pt>
              </c:numCache>
            </c:numRef>
          </c:val>
          <c:smooth val="0"/>
          <c:extLst>
            <c:ext xmlns:c16="http://schemas.microsoft.com/office/drawing/2014/chart" uri="{C3380CC4-5D6E-409C-BE32-E72D297353CC}">
              <c16:uniqueId val="{00000002-3B2C-4BBA-886B-852F4EDF3275}"/>
            </c:ext>
          </c:extLst>
        </c:ser>
        <c:ser>
          <c:idx val="2"/>
          <c:order val="3"/>
          <c:tx>
            <c:strRef>
              <c:f>'FIT SCORE FINANCIAL'!$C$38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'FIT SCORE FINANCIAL'!$D$35:$I$35</c:f>
              <c:strCache>
                <c:ptCount val="6"/>
                <c:pt idx="0">
                  <c:v>2013-2014</c:v>
                </c:pt>
                <c:pt idx="1">
                  <c:v>2014-2015</c:v>
                </c:pt>
                <c:pt idx="2">
                  <c:v>2015-2016</c:v>
                </c:pt>
                <c:pt idx="3">
                  <c:v>2016-2017</c:v>
                </c:pt>
                <c:pt idx="4">
                  <c:v>2017-2018</c:v>
                </c:pt>
                <c:pt idx="5">
                  <c:v>2018-2019</c:v>
                </c:pt>
              </c:strCache>
            </c:strRef>
          </c:cat>
          <c:val>
            <c:numRef>
              <c:f>'FIT SCORE FINANCIAL'!$D$38:$I$38</c:f>
              <c:numCache>
                <c:formatCode>0.0</c:formatCode>
                <c:ptCount val="6"/>
                <c:pt idx="0">
                  <c:v>3.04777054985755</c:v>
                </c:pt>
                <c:pt idx="1">
                  <c:v>2.3194720056407601</c:v>
                </c:pt>
                <c:pt idx="2">
                  <c:v>1.58988867148589</c:v>
                </c:pt>
                <c:pt idx="3">
                  <c:v>2.8638680072484899</c:v>
                </c:pt>
                <c:pt idx="4">
                  <c:v>2.7676617247880602</c:v>
                </c:pt>
                <c:pt idx="5">
                  <c:v>2.1642003508953001</c:v>
                </c:pt>
              </c:numCache>
            </c:numRef>
          </c:val>
          <c:smooth val="0"/>
          <c:extLst>
            <c:ext xmlns:c16="http://schemas.microsoft.com/office/drawing/2014/chart" uri="{C3380CC4-5D6E-409C-BE32-E72D297353CC}">
              <c16:uniqueId val="{00000003-3B2C-4BBA-886B-852F4EDF3275}"/>
            </c:ext>
          </c:extLst>
        </c:ser>
        <c:ser>
          <c:idx val="3"/>
          <c:order val="4"/>
          <c:tx>
            <c:strRef>
              <c:f>'FIT SCORE FINANCIAL'!$C$39</c:f>
              <c:strCache>
                <c:ptCount val="1"/>
                <c:pt idx="0">
                  <c:v>Quartile 4 (bottom)</c:v>
                </c:pt>
              </c:strCache>
            </c:strRef>
          </c:tx>
          <c:spPr>
            <a:ln w="25400">
              <a:solidFill>
                <a:srgbClr val="006411"/>
              </a:solidFill>
              <a:prstDash val="solid"/>
            </a:ln>
          </c:spPr>
          <c:marker>
            <c:symbol val="x"/>
            <c:size val="5"/>
            <c:spPr>
              <a:noFill/>
              <a:ln>
                <a:solidFill>
                  <a:srgbClr val="008000"/>
                </a:solidFill>
                <a:prstDash val="solid"/>
              </a:ln>
            </c:spPr>
          </c:marker>
          <c:cat>
            <c:strRef>
              <c:f>'FIT SCORE FINANCIAL'!$D$35:$I$35</c:f>
              <c:strCache>
                <c:ptCount val="6"/>
                <c:pt idx="0">
                  <c:v>2013-2014</c:v>
                </c:pt>
                <c:pt idx="1">
                  <c:v>2014-2015</c:v>
                </c:pt>
                <c:pt idx="2">
                  <c:v>2015-2016</c:v>
                </c:pt>
                <c:pt idx="3">
                  <c:v>2016-2017</c:v>
                </c:pt>
                <c:pt idx="4">
                  <c:v>2017-2018</c:v>
                </c:pt>
                <c:pt idx="5">
                  <c:v>2018-2019</c:v>
                </c:pt>
              </c:strCache>
            </c:strRef>
          </c:cat>
          <c:val>
            <c:numRef>
              <c:f>'FIT SCORE FINANCIAL'!$D$39:$I$39</c:f>
              <c:numCache>
                <c:formatCode>0.0</c:formatCode>
                <c:ptCount val="6"/>
                <c:pt idx="0">
                  <c:v>2.31856795451688</c:v>
                </c:pt>
                <c:pt idx="1">
                  <c:v>1.9345683046664</c:v>
                </c:pt>
                <c:pt idx="2">
                  <c:v>1.45733718342718</c:v>
                </c:pt>
                <c:pt idx="3">
                  <c:v>1.7787605071466099</c:v>
                </c:pt>
                <c:pt idx="4">
                  <c:v>1.7209425032657899</c:v>
                </c:pt>
                <c:pt idx="5">
                  <c:v>1.79856331903463</c:v>
                </c:pt>
              </c:numCache>
            </c:numRef>
          </c:val>
          <c:smooth val="0"/>
          <c:extLst>
            <c:ext xmlns:c16="http://schemas.microsoft.com/office/drawing/2014/chart" uri="{C3380CC4-5D6E-409C-BE32-E72D297353CC}">
              <c16:uniqueId val="{00000004-3B2C-4BBA-886B-852F4EDF3275}"/>
            </c:ext>
          </c:extLst>
        </c:ser>
        <c:ser>
          <c:idx val="4"/>
          <c:order val="5"/>
          <c:tx>
            <c:strRef>
              <c:f>'FIT SCORE FINANCIAL'!$C$40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'FIT SCORE FINANCIAL'!$D$35:$I$35</c:f>
              <c:strCache>
                <c:ptCount val="6"/>
                <c:pt idx="0">
                  <c:v>2013-2014</c:v>
                </c:pt>
                <c:pt idx="1">
                  <c:v>2014-2015</c:v>
                </c:pt>
                <c:pt idx="2">
                  <c:v>2015-2016</c:v>
                </c:pt>
                <c:pt idx="3">
                  <c:v>2016-2017</c:v>
                </c:pt>
                <c:pt idx="4">
                  <c:v>2017-2018</c:v>
                </c:pt>
                <c:pt idx="5">
                  <c:v>2018-2019</c:v>
                </c:pt>
              </c:strCache>
            </c:strRef>
          </c:cat>
          <c:val>
            <c:numRef>
              <c:f>'FIT SCORE FINANCIAL'!$D$40:$I$40</c:f>
              <c:numCache>
                <c:formatCode>0.0</c:formatCode>
                <c:ptCount val="6"/>
                <c:pt idx="0">
                  <c:v>4.1506770506304598</c:v>
                </c:pt>
                <c:pt idx="1">
                  <c:v>3.3715668639605498</c:v>
                </c:pt>
                <c:pt idx="2">
                  <c:v>2.5826916185870452</c:v>
                </c:pt>
                <c:pt idx="3">
                  <c:v>3.7988672288846548</c:v>
                </c:pt>
                <c:pt idx="4">
                  <c:v>3.62776130983542</c:v>
                </c:pt>
                <c:pt idx="5">
                  <c:v>3.1270624384593551</c:v>
                </c:pt>
              </c:numCache>
            </c:numRef>
          </c:val>
          <c:smooth val="0"/>
          <c:extLst>
            <c:ext xmlns:c16="http://schemas.microsoft.com/office/drawing/2014/chart" uri="{C3380CC4-5D6E-409C-BE32-E72D297353CC}">
              <c16:uniqueId val="{00000005-3B2C-4BBA-886B-852F4EDF3275}"/>
            </c:ext>
          </c:extLst>
        </c:ser>
        <c:ser>
          <c:idx val="5"/>
          <c:order val="6"/>
          <c:tx>
            <c:strRef>
              <c:f>'FIT SCORE FINANCIAL'!$C$41</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'FIT SCORE FINANCIAL'!$D$35:$I$35</c:f>
              <c:strCache>
                <c:ptCount val="6"/>
                <c:pt idx="0">
                  <c:v>2013-2014</c:v>
                </c:pt>
                <c:pt idx="1">
                  <c:v>2014-2015</c:v>
                </c:pt>
                <c:pt idx="2">
                  <c:v>2015-2016</c:v>
                </c:pt>
                <c:pt idx="3">
                  <c:v>2016-2017</c:v>
                </c:pt>
                <c:pt idx="4">
                  <c:v>2017-2018</c:v>
                </c:pt>
                <c:pt idx="5">
                  <c:v>2018-2019</c:v>
                </c:pt>
              </c:strCache>
            </c:strRef>
          </c:cat>
          <c:val>
            <c:numRef>
              <c:f>'FIT SCORE FINANCIAL'!$D$41:$I$41</c:f>
              <c:numCache>
                <c:formatCode>0.0</c:formatCode>
                <c:ptCount val="6"/>
                <c:pt idx="0">
                  <c:v>4.2120171764852676</c:v>
                </c:pt>
                <c:pt idx="1">
                  <c:v>6.6154766269422156</c:v>
                </c:pt>
                <c:pt idx="2">
                  <c:v>3.1546000705773585</c:v>
                </c:pt>
                <c:pt idx="3">
                  <c:v>2.9889549337855192</c:v>
                </c:pt>
                <c:pt idx="4">
                  <c:v>3.4025287924581828</c:v>
                </c:pt>
                <c:pt idx="5">
                  <c:v>3.3026921007914694</c:v>
                </c:pt>
              </c:numCache>
            </c:numRef>
          </c:val>
          <c:smooth val="0"/>
          <c:extLst>
            <c:ext xmlns:c16="http://schemas.microsoft.com/office/drawing/2014/chart" uri="{C3380CC4-5D6E-409C-BE32-E72D297353CC}">
              <c16:uniqueId val="{00000006-3B2C-4BBA-886B-852F4EDF3275}"/>
            </c:ext>
          </c:extLst>
        </c:ser>
        <c:dLbls>
          <c:showLegendKey val="0"/>
          <c:showVal val="0"/>
          <c:showCatName val="0"/>
          <c:showSerName val="0"/>
          <c:showPercent val="0"/>
          <c:showBubbleSize val="0"/>
        </c:dLbls>
        <c:smooth val="0"/>
        <c:axId val="620265912"/>
        <c:axId val="620267480"/>
      </c:lineChart>
      <c:catAx>
        <c:axId val="620265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20267480"/>
        <c:crossesAt val="-5"/>
        <c:auto val="1"/>
        <c:lblAlgn val="ctr"/>
        <c:lblOffset val="100"/>
        <c:tickLblSkip val="1"/>
        <c:tickMarkSkip val="1"/>
        <c:noMultiLvlLbl val="0"/>
      </c:catAx>
      <c:valAx>
        <c:axId val="620267480"/>
        <c:scaling>
          <c:orientation val="minMax"/>
          <c:min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20265912"/>
        <c:crosses val="autoZero"/>
        <c:crossBetween val="between"/>
      </c:valAx>
      <c:spPr>
        <a:solidFill>
          <a:srgbClr val="C0C0C0"/>
        </a:solidFill>
        <a:ln w="12700">
          <a:solidFill>
            <a:srgbClr val="808080"/>
          </a:solidFill>
          <a:prstDash val="solid"/>
        </a:ln>
      </c:spPr>
    </c:plotArea>
    <c:legend>
      <c:legendPos val="r"/>
      <c:layout>
        <c:manualLayout>
          <c:xMode val="edge"/>
          <c:yMode val="edge"/>
          <c:x val="0.81488362303768624"/>
          <c:y val="1.3055104404377651E-2"/>
          <c:w val="0.18043009953944433"/>
          <c:h val="0.4073230402335478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88218680747102E-2"/>
          <c:y val="7.3107049608355096E-2"/>
          <c:w val="0.81613380427718663"/>
          <c:h val="0.79112271540469969"/>
        </c:manualLayout>
      </c:layout>
      <c:lineChart>
        <c:grouping val="standard"/>
        <c:varyColors val="0"/>
        <c:ser>
          <c:idx val="6"/>
          <c:order val="0"/>
          <c:tx>
            <c:strRef>
              <c:f>'FIT SCORE FINANCIAL'!$C$76</c:f>
              <c:strCache>
                <c:ptCount val="1"/>
                <c:pt idx="0">
                  <c:v>Baseline</c:v>
                </c:pt>
              </c:strCache>
            </c:strRef>
          </c:tx>
          <c:spPr>
            <a:ln w="25400">
              <a:solidFill>
                <a:srgbClr val="333333"/>
              </a:solidFill>
              <a:prstDash val="lgDash"/>
            </a:ln>
          </c:spPr>
          <c:marker>
            <c:symbol val="none"/>
          </c:marker>
          <c:cat>
            <c:strRef>
              <c:f>'FIT SCORE FINANCIAL'!$D$69:$I$69</c:f>
              <c:strCache>
                <c:ptCount val="6"/>
                <c:pt idx="0">
                  <c:v>2013-2014</c:v>
                </c:pt>
                <c:pt idx="1">
                  <c:v>2014-2015</c:v>
                </c:pt>
                <c:pt idx="2">
                  <c:v>2015-2016</c:v>
                </c:pt>
                <c:pt idx="3">
                  <c:v>2016-2017</c:v>
                </c:pt>
                <c:pt idx="4">
                  <c:v>2017-2018</c:v>
                </c:pt>
                <c:pt idx="5">
                  <c:v>2018-2019</c:v>
                </c:pt>
              </c:strCache>
            </c:strRef>
          </c:cat>
          <c:val>
            <c:numRef>
              <c:f>'FIT SCORE FINANCIAL'!$D$76:$I$76</c:f>
              <c:numCache>
                <c:formatCode>0.0</c:formatCode>
                <c:ptCount val="6"/>
                <c:pt idx="0">
                  <c:v>3</c:v>
                </c:pt>
                <c:pt idx="1">
                  <c:v>3</c:v>
                </c:pt>
                <c:pt idx="2">
                  <c:v>3</c:v>
                </c:pt>
                <c:pt idx="3">
                  <c:v>3</c:v>
                </c:pt>
                <c:pt idx="4">
                  <c:v>3</c:v>
                </c:pt>
                <c:pt idx="5">
                  <c:v>3</c:v>
                </c:pt>
              </c:numCache>
            </c:numRef>
          </c:val>
          <c:smooth val="0"/>
          <c:extLst>
            <c:ext xmlns:c16="http://schemas.microsoft.com/office/drawing/2014/chart" uri="{C3380CC4-5D6E-409C-BE32-E72D297353CC}">
              <c16:uniqueId val="{00000000-BF47-4701-9B46-9AFFCBBC5920}"/>
            </c:ext>
          </c:extLst>
        </c:ser>
        <c:ser>
          <c:idx val="0"/>
          <c:order val="1"/>
          <c:tx>
            <c:strRef>
              <c:f>'FIT SCORE FINANCIAL'!$C$70</c:f>
              <c:strCache>
                <c:ptCount val="1"/>
                <c:pt idx="0">
                  <c:v>Quartile 1 (top)</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'FIT SCORE FINANCIAL'!$D$69:$I$69</c:f>
              <c:strCache>
                <c:ptCount val="6"/>
                <c:pt idx="0">
                  <c:v>2013-2014</c:v>
                </c:pt>
                <c:pt idx="1">
                  <c:v>2014-2015</c:v>
                </c:pt>
                <c:pt idx="2">
                  <c:v>2015-2016</c:v>
                </c:pt>
                <c:pt idx="3">
                  <c:v>2016-2017</c:v>
                </c:pt>
                <c:pt idx="4">
                  <c:v>2017-2018</c:v>
                </c:pt>
                <c:pt idx="5">
                  <c:v>2018-2019</c:v>
                </c:pt>
              </c:strCache>
            </c:strRef>
          </c:cat>
          <c:val>
            <c:numRef>
              <c:f>'FIT SCORE FINANCIAL'!$D$70:$I$70</c:f>
              <c:numCache>
                <c:formatCode>0.0</c:formatCode>
                <c:ptCount val="6"/>
                <c:pt idx="0">
                  <c:v>5.352511385169775</c:v>
                </c:pt>
                <c:pt idx="1">
                  <c:v>4.99486139944384</c:v>
                </c:pt>
                <c:pt idx="2">
                  <c:v>3.5266549393086848</c:v>
                </c:pt>
                <c:pt idx="3">
                  <c:v>4.1395836583531853</c:v>
                </c:pt>
                <c:pt idx="4">
                  <c:v>4.4346071632142401</c:v>
                </c:pt>
                <c:pt idx="5">
                  <c:v>3.1003196753758648</c:v>
                </c:pt>
              </c:numCache>
            </c:numRef>
          </c:val>
          <c:smooth val="0"/>
          <c:extLst>
            <c:ext xmlns:c16="http://schemas.microsoft.com/office/drawing/2014/chart" uri="{C3380CC4-5D6E-409C-BE32-E72D297353CC}">
              <c16:uniqueId val="{00000001-BF47-4701-9B46-9AFFCBBC5920}"/>
            </c:ext>
          </c:extLst>
        </c:ser>
        <c:ser>
          <c:idx val="1"/>
          <c:order val="2"/>
          <c:tx>
            <c:strRef>
              <c:f>'FIT SCORE FINANCIAL'!$C$71</c:f>
              <c:strCache>
                <c:ptCount val="1"/>
                <c:pt idx="0">
                  <c:v>Quartile 2</c:v>
                </c:pt>
              </c:strCache>
            </c:strRef>
          </c:tx>
          <c:spPr>
            <a:ln w="25400">
              <a:solidFill>
                <a:srgbClr val="DD0806"/>
              </a:solidFill>
              <a:prstDash val="solid"/>
            </a:ln>
          </c:spPr>
          <c:marker>
            <c:symbol val="star"/>
            <c:size val="5"/>
            <c:spPr>
              <a:noFill/>
              <a:ln>
                <a:solidFill>
                  <a:srgbClr val="FF0000"/>
                </a:solidFill>
                <a:prstDash val="solid"/>
              </a:ln>
            </c:spPr>
          </c:marker>
          <c:cat>
            <c:strRef>
              <c:f>'FIT SCORE FINANCIAL'!$D$69:$I$69</c:f>
              <c:strCache>
                <c:ptCount val="6"/>
                <c:pt idx="0">
                  <c:v>2013-2014</c:v>
                </c:pt>
                <c:pt idx="1">
                  <c:v>2014-2015</c:v>
                </c:pt>
                <c:pt idx="2">
                  <c:v>2015-2016</c:v>
                </c:pt>
                <c:pt idx="3">
                  <c:v>2016-2017</c:v>
                </c:pt>
                <c:pt idx="4">
                  <c:v>2017-2018</c:v>
                </c:pt>
                <c:pt idx="5">
                  <c:v>2018-2019</c:v>
                </c:pt>
              </c:strCache>
            </c:strRef>
          </c:cat>
          <c:val>
            <c:numRef>
              <c:f>'FIT SCORE FINANCIAL'!$D$71:$I$71</c:f>
              <c:numCache>
                <c:formatCode>0.0</c:formatCode>
                <c:ptCount val="6"/>
                <c:pt idx="0">
                  <c:v>4.25818664059552</c:v>
                </c:pt>
                <c:pt idx="1">
                  <c:v>4.2569888493238697</c:v>
                </c:pt>
                <c:pt idx="2">
                  <c:v>3.0905444506047299</c:v>
                </c:pt>
                <c:pt idx="3">
                  <c:v>4.3033035509642596</c:v>
                </c:pt>
                <c:pt idx="4">
                  <c:v>4.1755695105509201</c:v>
                </c:pt>
                <c:pt idx="5">
                  <c:v>4.1766272900181702</c:v>
                </c:pt>
              </c:numCache>
            </c:numRef>
          </c:val>
          <c:smooth val="0"/>
          <c:extLst>
            <c:ext xmlns:c16="http://schemas.microsoft.com/office/drawing/2014/chart" uri="{C3380CC4-5D6E-409C-BE32-E72D297353CC}">
              <c16:uniqueId val="{00000002-BF47-4701-9B46-9AFFCBBC5920}"/>
            </c:ext>
          </c:extLst>
        </c:ser>
        <c:ser>
          <c:idx val="2"/>
          <c:order val="3"/>
          <c:tx>
            <c:strRef>
              <c:f>'FIT SCORE FINANCIAL'!$C$72</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'FIT SCORE FINANCIAL'!$D$69:$I$69</c:f>
              <c:strCache>
                <c:ptCount val="6"/>
                <c:pt idx="0">
                  <c:v>2013-2014</c:v>
                </c:pt>
                <c:pt idx="1">
                  <c:v>2014-2015</c:v>
                </c:pt>
                <c:pt idx="2">
                  <c:v>2015-2016</c:v>
                </c:pt>
                <c:pt idx="3">
                  <c:v>2016-2017</c:v>
                </c:pt>
                <c:pt idx="4">
                  <c:v>2017-2018</c:v>
                </c:pt>
                <c:pt idx="5">
                  <c:v>2018-2019</c:v>
                </c:pt>
              </c:strCache>
            </c:strRef>
          </c:cat>
          <c:val>
            <c:numRef>
              <c:f>'FIT SCORE FINANCIAL'!$D$72:$I$72</c:f>
              <c:numCache>
                <c:formatCode>0.0</c:formatCode>
                <c:ptCount val="6"/>
                <c:pt idx="0">
                  <c:v>2.7832673640246499</c:v>
                </c:pt>
                <c:pt idx="1">
                  <c:v>2.2281465832262102</c:v>
                </c:pt>
                <c:pt idx="2">
                  <c:v>2.20361546367399</c:v>
                </c:pt>
                <c:pt idx="3">
                  <c:v>3.4118108227157902</c:v>
                </c:pt>
                <c:pt idx="4">
                  <c:v>3.60647258752065</c:v>
                </c:pt>
                <c:pt idx="5">
                  <c:v>1.9676266526319099</c:v>
                </c:pt>
              </c:numCache>
            </c:numRef>
          </c:val>
          <c:smooth val="0"/>
          <c:extLst>
            <c:ext xmlns:c16="http://schemas.microsoft.com/office/drawing/2014/chart" uri="{C3380CC4-5D6E-409C-BE32-E72D297353CC}">
              <c16:uniqueId val="{00000003-BF47-4701-9B46-9AFFCBBC5920}"/>
            </c:ext>
          </c:extLst>
        </c:ser>
        <c:ser>
          <c:idx val="3"/>
          <c:order val="4"/>
          <c:tx>
            <c:strRef>
              <c:f>'FIT SCORE FINANCIAL'!$C$73</c:f>
              <c:strCache>
                <c:ptCount val="1"/>
                <c:pt idx="0">
                  <c:v>Quartile 4 (bottom)</c:v>
                </c:pt>
              </c:strCache>
            </c:strRef>
          </c:tx>
          <c:spPr>
            <a:ln w="25400">
              <a:solidFill>
                <a:srgbClr val="006411"/>
              </a:solidFill>
              <a:prstDash val="solid"/>
            </a:ln>
          </c:spPr>
          <c:marker>
            <c:symbol val="x"/>
            <c:size val="5"/>
            <c:spPr>
              <a:noFill/>
              <a:ln>
                <a:solidFill>
                  <a:srgbClr val="008000"/>
                </a:solidFill>
                <a:prstDash val="solid"/>
              </a:ln>
            </c:spPr>
          </c:marker>
          <c:cat>
            <c:strRef>
              <c:f>'FIT SCORE FINANCIAL'!$D$69:$I$69</c:f>
              <c:strCache>
                <c:ptCount val="6"/>
                <c:pt idx="0">
                  <c:v>2013-2014</c:v>
                </c:pt>
                <c:pt idx="1">
                  <c:v>2014-2015</c:v>
                </c:pt>
                <c:pt idx="2">
                  <c:v>2015-2016</c:v>
                </c:pt>
                <c:pt idx="3">
                  <c:v>2016-2017</c:v>
                </c:pt>
                <c:pt idx="4">
                  <c:v>2017-2018</c:v>
                </c:pt>
                <c:pt idx="5">
                  <c:v>2018-2019</c:v>
                </c:pt>
              </c:strCache>
            </c:strRef>
          </c:cat>
          <c:val>
            <c:numRef>
              <c:f>'FIT SCORE FINANCIAL'!$D$73:$I$73</c:f>
              <c:numCache>
                <c:formatCode>0.0</c:formatCode>
                <c:ptCount val="6"/>
                <c:pt idx="0">
                  <c:v>1.9769036490910801</c:v>
                </c:pt>
                <c:pt idx="1">
                  <c:v>1.84849674351099</c:v>
                </c:pt>
                <c:pt idx="2">
                  <c:v>1.4942899822429001</c:v>
                </c:pt>
                <c:pt idx="3">
                  <c:v>1.0534765304892</c:v>
                </c:pt>
                <c:pt idx="4">
                  <c:v>0.96899938580862599</c:v>
                </c:pt>
                <c:pt idx="5">
                  <c:v>2.4053628963280098</c:v>
                </c:pt>
              </c:numCache>
            </c:numRef>
          </c:val>
          <c:smooth val="0"/>
          <c:extLst>
            <c:ext xmlns:c16="http://schemas.microsoft.com/office/drawing/2014/chart" uri="{C3380CC4-5D6E-409C-BE32-E72D297353CC}">
              <c16:uniqueId val="{00000004-BF47-4701-9B46-9AFFCBBC5920}"/>
            </c:ext>
          </c:extLst>
        </c:ser>
        <c:ser>
          <c:idx val="4"/>
          <c:order val="5"/>
          <c:tx>
            <c:strRef>
              <c:f>'FIT SCORE FINANCIAL'!$C$74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'FIT SCORE FINANCIAL'!$D$69:$I$69</c:f>
              <c:strCache>
                <c:ptCount val="6"/>
                <c:pt idx="0">
                  <c:v>2013-2014</c:v>
                </c:pt>
                <c:pt idx="1">
                  <c:v>2014-2015</c:v>
                </c:pt>
                <c:pt idx="2">
                  <c:v>2015-2016</c:v>
                </c:pt>
                <c:pt idx="3">
                  <c:v>2016-2017</c:v>
                </c:pt>
                <c:pt idx="4">
                  <c:v>2017-2018</c:v>
                </c:pt>
                <c:pt idx="5">
                  <c:v>2018-2019</c:v>
                </c:pt>
              </c:strCache>
            </c:strRef>
          </c:cat>
          <c:val>
            <c:numRef>
              <c:f>'FIT SCORE FINANCIAL'!$D$74:$I$74</c:f>
              <c:numCache>
                <c:formatCode>0.0</c:formatCode>
                <c:ptCount val="6"/>
                <c:pt idx="0">
                  <c:v>4.1506770506304598</c:v>
                </c:pt>
                <c:pt idx="1">
                  <c:v>3.3715668639605498</c:v>
                </c:pt>
                <c:pt idx="2">
                  <c:v>2.5826916185870452</c:v>
                </c:pt>
                <c:pt idx="3">
                  <c:v>3.7988672288846548</c:v>
                </c:pt>
                <c:pt idx="4">
                  <c:v>3.62776130983542</c:v>
                </c:pt>
                <c:pt idx="5">
                  <c:v>3.1270624384593551</c:v>
                </c:pt>
              </c:numCache>
            </c:numRef>
          </c:val>
          <c:smooth val="0"/>
          <c:extLst>
            <c:ext xmlns:c16="http://schemas.microsoft.com/office/drawing/2014/chart" uri="{C3380CC4-5D6E-409C-BE32-E72D297353CC}">
              <c16:uniqueId val="{00000005-BF47-4701-9B46-9AFFCBBC5920}"/>
            </c:ext>
          </c:extLst>
        </c:ser>
        <c:ser>
          <c:idx val="5"/>
          <c:order val="6"/>
          <c:tx>
            <c:strRef>
              <c:f>'FIT SCORE FINANCIAL'!$C$75</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'FIT SCORE FINANCIAL'!$D$69:$I$69</c:f>
              <c:strCache>
                <c:ptCount val="6"/>
                <c:pt idx="0">
                  <c:v>2013-2014</c:v>
                </c:pt>
                <c:pt idx="1">
                  <c:v>2014-2015</c:v>
                </c:pt>
                <c:pt idx="2">
                  <c:v>2015-2016</c:v>
                </c:pt>
                <c:pt idx="3">
                  <c:v>2016-2017</c:v>
                </c:pt>
                <c:pt idx="4">
                  <c:v>2017-2018</c:v>
                </c:pt>
                <c:pt idx="5">
                  <c:v>2018-2019</c:v>
                </c:pt>
              </c:strCache>
            </c:strRef>
          </c:cat>
          <c:val>
            <c:numRef>
              <c:f>'FIT SCORE FINANCIAL'!$D$75:$I$75</c:f>
              <c:numCache>
                <c:formatCode>0.0</c:formatCode>
                <c:ptCount val="6"/>
                <c:pt idx="0">
                  <c:v>4.2120171764852676</c:v>
                </c:pt>
                <c:pt idx="1">
                  <c:v>6.6154766269422156</c:v>
                </c:pt>
                <c:pt idx="2">
                  <c:v>3.1546000705773585</c:v>
                </c:pt>
                <c:pt idx="3">
                  <c:v>2.9889549337855192</c:v>
                </c:pt>
                <c:pt idx="4">
                  <c:v>3.4025287924581828</c:v>
                </c:pt>
                <c:pt idx="5">
                  <c:v>3.3026921007914694</c:v>
                </c:pt>
              </c:numCache>
            </c:numRef>
          </c:val>
          <c:smooth val="0"/>
          <c:extLst>
            <c:ext xmlns:c16="http://schemas.microsoft.com/office/drawing/2014/chart" uri="{C3380CC4-5D6E-409C-BE32-E72D297353CC}">
              <c16:uniqueId val="{00000006-BF47-4701-9B46-9AFFCBBC5920}"/>
            </c:ext>
          </c:extLst>
        </c:ser>
        <c:dLbls>
          <c:showLegendKey val="0"/>
          <c:showVal val="0"/>
          <c:showCatName val="0"/>
          <c:showSerName val="0"/>
          <c:showPercent val="0"/>
          <c:showBubbleSize val="0"/>
        </c:dLbls>
        <c:smooth val="0"/>
        <c:axId val="620269048"/>
        <c:axId val="620266696"/>
      </c:lineChart>
      <c:catAx>
        <c:axId val="620269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20266696"/>
        <c:crossesAt val="-5"/>
        <c:auto val="1"/>
        <c:lblAlgn val="ctr"/>
        <c:lblOffset val="100"/>
        <c:tickLblSkip val="1"/>
        <c:tickMarkSkip val="1"/>
        <c:noMultiLvlLbl val="0"/>
      </c:catAx>
      <c:valAx>
        <c:axId val="620266696"/>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20269048"/>
        <c:crosses val="autoZero"/>
        <c:crossBetween val="between"/>
      </c:valAx>
      <c:spPr>
        <a:solidFill>
          <a:srgbClr val="C0C0C0"/>
        </a:solidFill>
        <a:ln w="12700">
          <a:solidFill>
            <a:srgbClr val="808080"/>
          </a:solidFill>
          <a:prstDash val="solid"/>
        </a:ln>
      </c:spPr>
    </c:plotArea>
    <c:legend>
      <c:legendPos val="r"/>
      <c:layout>
        <c:manualLayout>
          <c:xMode val="edge"/>
          <c:yMode val="edge"/>
          <c:x val="0.83021430693804776"/>
          <c:y val="1.5666344578990292E-2"/>
          <c:w val="0.16509941563908281"/>
          <c:h val="0.42037841875509685"/>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57013707802424E-2"/>
          <c:y val="7.8328981723237823E-2"/>
          <c:w val="0.79715394836376352"/>
          <c:h val="0.78590078328981761"/>
        </c:manualLayout>
      </c:layout>
      <c:lineChart>
        <c:grouping val="standard"/>
        <c:varyColors val="0"/>
        <c:ser>
          <c:idx val="6"/>
          <c:order val="0"/>
          <c:tx>
            <c:strRef>
              <c:f>'FIT SCORE SIZE'!$C$42</c:f>
              <c:strCache>
                <c:ptCount val="1"/>
                <c:pt idx="0">
                  <c:v>Baseline</c:v>
                </c:pt>
              </c:strCache>
            </c:strRef>
          </c:tx>
          <c:spPr>
            <a:ln w="25400">
              <a:solidFill>
                <a:srgbClr val="333333"/>
              </a:solidFill>
              <a:prstDash val="lgDash"/>
            </a:ln>
          </c:spPr>
          <c:marker>
            <c:symbol val="none"/>
          </c:marker>
          <c:cat>
            <c:strRef>
              <c:f>'FIT SCORE SIZE'!$D$35:$I$35</c:f>
              <c:strCache>
                <c:ptCount val="6"/>
                <c:pt idx="0">
                  <c:v>2013-2014</c:v>
                </c:pt>
                <c:pt idx="1">
                  <c:v>2014-2015</c:v>
                </c:pt>
                <c:pt idx="2">
                  <c:v>2015-2016</c:v>
                </c:pt>
                <c:pt idx="3">
                  <c:v>2016-2017</c:v>
                </c:pt>
                <c:pt idx="4">
                  <c:v>2017-2018</c:v>
                </c:pt>
                <c:pt idx="5">
                  <c:v>2018-2019</c:v>
                </c:pt>
              </c:strCache>
            </c:strRef>
          </c:cat>
          <c:val>
            <c:numRef>
              <c:f>'FIT SCORE SIZE'!$D$42:$I$42</c:f>
              <c:numCache>
                <c:formatCode>0.0</c:formatCode>
                <c:ptCount val="6"/>
                <c:pt idx="0">
                  <c:v>3</c:v>
                </c:pt>
                <c:pt idx="1">
                  <c:v>3</c:v>
                </c:pt>
                <c:pt idx="2">
                  <c:v>3</c:v>
                </c:pt>
                <c:pt idx="3">
                  <c:v>3</c:v>
                </c:pt>
                <c:pt idx="4">
                  <c:v>3</c:v>
                </c:pt>
                <c:pt idx="5">
                  <c:v>3</c:v>
                </c:pt>
              </c:numCache>
            </c:numRef>
          </c:val>
          <c:smooth val="0"/>
          <c:extLst>
            <c:ext xmlns:c16="http://schemas.microsoft.com/office/drawing/2014/chart" uri="{C3380CC4-5D6E-409C-BE32-E72D297353CC}">
              <c16:uniqueId val="{00000000-6858-44E5-AABD-BC327DD0E87B}"/>
            </c:ext>
          </c:extLst>
        </c:ser>
        <c:ser>
          <c:idx val="0"/>
          <c:order val="1"/>
          <c:tx>
            <c:strRef>
              <c:f>'FIT SCORE SIZE'!$C$36</c:f>
              <c:strCache>
                <c:ptCount val="1"/>
                <c:pt idx="0">
                  <c:v>&gt;3,000 (112)</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'FIT SCORE SIZE'!$D$35:$I$35</c:f>
              <c:strCache>
                <c:ptCount val="6"/>
                <c:pt idx="0">
                  <c:v>2013-2014</c:v>
                </c:pt>
                <c:pt idx="1">
                  <c:v>2014-2015</c:v>
                </c:pt>
                <c:pt idx="2">
                  <c:v>2015-2016</c:v>
                </c:pt>
                <c:pt idx="3">
                  <c:v>2016-2017</c:v>
                </c:pt>
                <c:pt idx="4">
                  <c:v>2017-2018</c:v>
                </c:pt>
                <c:pt idx="5">
                  <c:v>2018-2019</c:v>
                </c:pt>
              </c:strCache>
            </c:strRef>
          </c:cat>
          <c:val>
            <c:numRef>
              <c:f>'FIT SCORE SIZE'!$D$36:$I$36</c:f>
              <c:numCache>
                <c:formatCode>0.0</c:formatCode>
                <c:ptCount val="6"/>
                <c:pt idx="0">
                  <c:v>4.6307487462985097</c:v>
                </c:pt>
                <c:pt idx="1">
                  <c:v>3.9371217350755749</c:v>
                </c:pt>
                <c:pt idx="2">
                  <c:v>3.3996654297362152</c:v>
                </c:pt>
                <c:pt idx="3">
                  <c:v>4.8100973808677852</c:v>
                </c:pt>
                <c:pt idx="4">
                  <c:v>4.3726066224892755</c:v>
                </c:pt>
                <c:pt idx="5">
                  <c:v>3.883005987597365</c:v>
                </c:pt>
              </c:numCache>
            </c:numRef>
          </c:val>
          <c:smooth val="0"/>
          <c:extLst>
            <c:ext xmlns:c16="http://schemas.microsoft.com/office/drawing/2014/chart" uri="{C3380CC4-5D6E-409C-BE32-E72D297353CC}">
              <c16:uniqueId val="{00000001-6858-44E5-AABD-BC327DD0E87B}"/>
            </c:ext>
          </c:extLst>
        </c:ser>
        <c:ser>
          <c:idx val="1"/>
          <c:order val="2"/>
          <c:tx>
            <c:strRef>
              <c:f>'FIT SCORE SIZE'!$C$37</c:f>
              <c:strCache>
                <c:ptCount val="1"/>
                <c:pt idx="0">
                  <c:v>2,001-3,000 (137)</c:v>
                </c:pt>
              </c:strCache>
            </c:strRef>
          </c:tx>
          <c:spPr>
            <a:ln w="25400">
              <a:solidFill>
                <a:srgbClr val="DD0806"/>
              </a:solidFill>
              <a:prstDash val="solid"/>
            </a:ln>
          </c:spPr>
          <c:marker>
            <c:symbol val="star"/>
            <c:size val="5"/>
            <c:spPr>
              <a:noFill/>
              <a:ln>
                <a:solidFill>
                  <a:srgbClr val="FF0000"/>
                </a:solidFill>
                <a:prstDash val="solid"/>
              </a:ln>
            </c:spPr>
          </c:marker>
          <c:cat>
            <c:strRef>
              <c:f>'FIT SCORE SIZE'!$D$35:$I$35</c:f>
              <c:strCache>
                <c:ptCount val="6"/>
                <c:pt idx="0">
                  <c:v>2013-2014</c:v>
                </c:pt>
                <c:pt idx="1">
                  <c:v>2014-2015</c:v>
                </c:pt>
                <c:pt idx="2">
                  <c:v>2015-2016</c:v>
                </c:pt>
                <c:pt idx="3">
                  <c:v>2016-2017</c:v>
                </c:pt>
                <c:pt idx="4">
                  <c:v>2017-2018</c:v>
                </c:pt>
                <c:pt idx="5">
                  <c:v>2018-2019</c:v>
                </c:pt>
              </c:strCache>
            </c:strRef>
          </c:cat>
          <c:val>
            <c:numRef>
              <c:f>'FIT SCORE SIZE'!$D$37:$I$37</c:f>
              <c:numCache>
                <c:formatCode>0.0</c:formatCode>
                <c:ptCount val="6"/>
                <c:pt idx="0">
                  <c:v>5.5098549528172098</c:v>
                </c:pt>
                <c:pt idx="1">
                  <c:v>4.2726167919630003</c:v>
                </c:pt>
                <c:pt idx="2">
                  <c:v>3.8568509477663802</c:v>
                </c:pt>
                <c:pt idx="3">
                  <c:v>4.9574859576600199</c:v>
                </c:pt>
                <c:pt idx="4">
                  <c:v>4.8571603180713598</c:v>
                </c:pt>
                <c:pt idx="5">
                  <c:v>3.9413194177687498</c:v>
                </c:pt>
              </c:numCache>
            </c:numRef>
          </c:val>
          <c:smooth val="0"/>
          <c:extLst>
            <c:ext xmlns:c16="http://schemas.microsoft.com/office/drawing/2014/chart" uri="{C3380CC4-5D6E-409C-BE32-E72D297353CC}">
              <c16:uniqueId val="{00000002-6858-44E5-AABD-BC327DD0E87B}"/>
            </c:ext>
          </c:extLst>
        </c:ser>
        <c:ser>
          <c:idx val="2"/>
          <c:order val="3"/>
          <c:tx>
            <c:strRef>
              <c:f>'FIT SCORE SIZE'!$C$38</c:f>
              <c:strCache>
                <c:ptCount val="1"/>
                <c:pt idx="0">
                  <c:v>1,000-2,000 (274)</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'FIT SCORE SIZE'!$D$35:$I$35</c:f>
              <c:strCache>
                <c:ptCount val="6"/>
                <c:pt idx="0">
                  <c:v>2013-2014</c:v>
                </c:pt>
                <c:pt idx="1">
                  <c:v>2014-2015</c:v>
                </c:pt>
                <c:pt idx="2">
                  <c:v>2015-2016</c:v>
                </c:pt>
                <c:pt idx="3">
                  <c:v>2016-2017</c:v>
                </c:pt>
                <c:pt idx="4">
                  <c:v>2017-2018</c:v>
                </c:pt>
                <c:pt idx="5">
                  <c:v>2018-2019</c:v>
                </c:pt>
              </c:strCache>
            </c:strRef>
          </c:cat>
          <c:val>
            <c:numRef>
              <c:f>'FIT SCORE SIZE'!$D$38:$I$38</c:f>
              <c:numCache>
                <c:formatCode>0.0</c:formatCode>
                <c:ptCount val="6"/>
                <c:pt idx="0">
                  <c:v>4.1648855257327355</c:v>
                </c:pt>
                <c:pt idx="1">
                  <c:v>3.3715668639605498</c:v>
                </c:pt>
                <c:pt idx="2">
                  <c:v>2.3249458221827952</c:v>
                </c:pt>
                <c:pt idx="3">
                  <c:v>3.5636962584431351</c:v>
                </c:pt>
                <c:pt idx="4">
                  <c:v>3.5485915099004499</c:v>
                </c:pt>
                <c:pt idx="5">
                  <c:v>2.8160584954811601</c:v>
                </c:pt>
              </c:numCache>
            </c:numRef>
          </c:val>
          <c:smooth val="0"/>
          <c:extLst>
            <c:ext xmlns:c16="http://schemas.microsoft.com/office/drawing/2014/chart" uri="{C3380CC4-5D6E-409C-BE32-E72D297353CC}">
              <c16:uniqueId val="{00000003-6858-44E5-AABD-BC327DD0E87B}"/>
            </c:ext>
          </c:extLst>
        </c:ser>
        <c:ser>
          <c:idx val="3"/>
          <c:order val="4"/>
          <c:tx>
            <c:strRef>
              <c:f>'FIT SCORE SIZE'!$C$39</c:f>
              <c:strCache>
                <c:ptCount val="1"/>
                <c:pt idx="0">
                  <c:v>&lt;1,000 (162)</c:v>
                </c:pt>
              </c:strCache>
            </c:strRef>
          </c:tx>
          <c:spPr>
            <a:ln w="25400">
              <a:solidFill>
                <a:srgbClr val="006411"/>
              </a:solidFill>
              <a:prstDash val="solid"/>
            </a:ln>
          </c:spPr>
          <c:marker>
            <c:symbol val="x"/>
            <c:size val="5"/>
            <c:spPr>
              <a:noFill/>
              <a:ln>
                <a:solidFill>
                  <a:srgbClr val="008000"/>
                </a:solidFill>
                <a:prstDash val="solid"/>
              </a:ln>
            </c:spPr>
          </c:marker>
          <c:cat>
            <c:strRef>
              <c:f>'FIT SCORE SIZE'!$D$35:$I$35</c:f>
              <c:strCache>
                <c:ptCount val="6"/>
                <c:pt idx="0">
                  <c:v>2013-2014</c:v>
                </c:pt>
                <c:pt idx="1">
                  <c:v>2014-2015</c:v>
                </c:pt>
                <c:pt idx="2">
                  <c:v>2015-2016</c:v>
                </c:pt>
                <c:pt idx="3">
                  <c:v>2016-2017</c:v>
                </c:pt>
                <c:pt idx="4">
                  <c:v>2017-2018</c:v>
                </c:pt>
                <c:pt idx="5">
                  <c:v>2018-2019</c:v>
                </c:pt>
              </c:strCache>
            </c:strRef>
          </c:cat>
          <c:val>
            <c:numRef>
              <c:f>'FIT SCORE SIZE'!$D$39:$I$39</c:f>
              <c:numCache>
                <c:formatCode>0.0</c:formatCode>
                <c:ptCount val="6"/>
                <c:pt idx="0">
                  <c:v>2.9348853937369146</c:v>
                </c:pt>
                <c:pt idx="1">
                  <c:v>2.3008611923926603</c:v>
                </c:pt>
                <c:pt idx="2">
                  <c:v>1.5827217840765551</c:v>
                </c:pt>
                <c:pt idx="3">
                  <c:v>2.868767758644525</c:v>
                </c:pt>
                <c:pt idx="4">
                  <c:v>2.3055760472271798</c:v>
                </c:pt>
                <c:pt idx="5">
                  <c:v>2.1490802826131903</c:v>
                </c:pt>
              </c:numCache>
            </c:numRef>
          </c:val>
          <c:smooth val="0"/>
          <c:extLst>
            <c:ext xmlns:c16="http://schemas.microsoft.com/office/drawing/2014/chart" uri="{C3380CC4-5D6E-409C-BE32-E72D297353CC}">
              <c16:uniqueId val="{00000004-6858-44E5-AABD-BC327DD0E87B}"/>
            </c:ext>
          </c:extLst>
        </c:ser>
        <c:ser>
          <c:idx val="4"/>
          <c:order val="5"/>
          <c:tx>
            <c:strRef>
              <c:f>'FIT SCORE SIZE'!$C$40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'FIT SCORE SIZE'!$D$35:$I$35</c:f>
              <c:strCache>
                <c:ptCount val="6"/>
                <c:pt idx="0">
                  <c:v>2013-2014</c:v>
                </c:pt>
                <c:pt idx="1">
                  <c:v>2014-2015</c:v>
                </c:pt>
                <c:pt idx="2">
                  <c:v>2015-2016</c:v>
                </c:pt>
                <c:pt idx="3">
                  <c:v>2016-2017</c:v>
                </c:pt>
                <c:pt idx="4">
                  <c:v>2017-2018</c:v>
                </c:pt>
                <c:pt idx="5">
                  <c:v>2018-2019</c:v>
                </c:pt>
              </c:strCache>
            </c:strRef>
          </c:cat>
          <c:val>
            <c:numRef>
              <c:f>'FIT SCORE SIZE'!$D$40:$I$40</c:f>
              <c:numCache>
                <c:formatCode>0.0</c:formatCode>
                <c:ptCount val="6"/>
                <c:pt idx="0">
                  <c:v>4.1531794289361104</c:v>
                </c:pt>
                <c:pt idx="1">
                  <c:v>3.3794644175282702</c:v>
                </c:pt>
                <c:pt idx="2">
                  <c:v>2.60422922256351</c:v>
                </c:pt>
                <c:pt idx="3">
                  <c:v>3.8175312981119198</c:v>
                </c:pt>
                <c:pt idx="4">
                  <c:v>3.6340864296991202</c:v>
                </c:pt>
                <c:pt idx="5">
                  <c:v>3.1331489281490201</c:v>
                </c:pt>
              </c:numCache>
            </c:numRef>
          </c:val>
          <c:smooth val="0"/>
          <c:extLst>
            <c:ext xmlns:c16="http://schemas.microsoft.com/office/drawing/2014/chart" uri="{C3380CC4-5D6E-409C-BE32-E72D297353CC}">
              <c16:uniqueId val="{00000005-6858-44E5-AABD-BC327DD0E87B}"/>
            </c:ext>
          </c:extLst>
        </c:ser>
        <c:ser>
          <c:idx val="5"/>
          <c:order val="6"/>
          <c:tx>
            <c:strRef>
              <c:f>'FIT SCORE SIZE'!$C$41</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'FIT SCORE SIZE'!$D$35:$I$35</c:f>
              <c:strCache>
                <c:ptCount val="6"/>
                <c:pt idx="0">
                  <c:v>2013-2014</c:v>
                </c:pt>
                <c:pt idx="1">
                  <c:v>2014-2015</c:v>
                </c:pt>
                <c:pt idx="2">
                  <c:v>2015-2016</c:v>
                </c:pt>
                <c:pt idx="3">
                  <c:v>2016-2017</c:v>
                </c:pt>
                <c:pt idx="4">
                  <c:v>2017-2018</c:v>
                </c:pt>
                <c:pt idx="5">
                  <c:v>2018-2019</c:v>
                </c:pt>
              </c:strCache>
            </c:strRef>
          </c:cat>
          <c:val>
            <c:numRef>
              <c:f>'FIT SCORE SIZE'!$D$41:$I$41</c:f>
              <c:numCache>
                <c:formatCode>0.0</c:formatCode>
                <c:ptCount val="6"/>
                <c:pt idx="0">
                  <c:v>4.2120171764852676</c:v>
                </c:pt>
                <c:pt idx="1">
                  <c:v>6.6154766269422156</c:v>
                </c:pt>
                <c:pt idx="2">
                  <c:v>3.1546000705773585</c:v>
                </c:pt>
                <c:pt idx="3">
                  <c:v>2.9889549337855192</c:v>
                </c:pt>
                <c:pt idx="4">
                  <c:v>3.4025287924581828</c:v>
                </c:pt>
                <c:pt idx="5">
                  <c:v>3.3026921007914694</c:v>
                </c:pt>
              </c:numCache>
            </c:numRef>
          </c:val>
          <c:smooth val="0"/>
          <c:extLst>
            <c:ext xmlns:c16="http://schemas.microsoft.com/office/drawing/2014/chart" uri="{C3380CC4-5D6E-409C-BE32-E72D297353CC}">
              <c16:uniqueId val="{00000006-6858-44E5-AABD-BC327DD0E87B}"/>
            </c:ext>
          </c:extLst>
        </c:ser>
        <c:dLbls>
          <c:showLegendKey val="0"/>
          <c:showVal val="0"/>
          <c:showCatName val="0"/>
          <c:showSerName val="0"/>
          <c:showPercent val="0"/>
          <c:showBubbleSize val="0"/>
        </c:dLbls>
        <c:smooth val="0"/>
        <c:axId val="620268264"/>
        <c:axId val="620269440"/>
      </c:lineChart>
      <c:catAx>
        <c:axId val="620268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20269440"/>
        <c:crossesAt val="-5"/>
        <c:auto val="1"/>
        <c:lblAlgn val="ctr"/>
        <c:lblOffset val="100"/>
        <c:tickLblSkip val="1"/>
        <c:tickMarkSkip val="1"/>
        <c:noMultiLvlLbl val="0"/>
      </c:catAx>
      <c:valAx>
        <c:axId val="620269440"/>
        <c:scaling>
          <c:orientation val="minMax"/>
          <c:min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20268264"/>
        <c:crosses val="autoZero"/>
        <c:crossBetween val="between"/>
      </c:valAx>
      <c:spPr>
        <a:solidFill>
          <a:srgbClr val="C0C0C0"/>
        </a:solidFill>
        <a:ln w="12700">
          <a:solidFill>
            <a:srgbClr val="808080"/>
          </a:solidFill>
          <a:prstDash val="solid"/>
        </a:ln>
      </c:spPr>
    </c:plotArea>
    <c:legend>
      <c:legendPos val="r"/>
      <c:layout>
        <c:manualLayout>
          <c:xMode val="edge"/>
          <c:yMode val="edge"/>
          <c:x val="0.82920764797638735"/>
          <c:y val="1.3055104404377651E-2"/>
          <c:w val="0.16489303605732564"/>
          <c:h val="0.4308225571020332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70772713213494E-2"/>
          <c:y val="7.3107049608355096E-2"/>
          <c:w val="0.82325125024472334"/>
          <c:h val="0.79112271540469969"/>
        </c:manualLayout>
      </c:layout>
      <c:lineChart>
        <c:grouping val="standard"/>
        <c:varyColors val="0"/>
        <c:ser>
          <c:idx val="6"/>
          <c:order val="0"/>
          <c:tx>
            <c:strRef>
              <c:f>'FIT SCORE SIZE'!$C$76</c:f>
              <c:strCache>
                <c:ptCount val="1"/>
                <c:pt idx="0">
                  <c:v>Baseline</c:v>
                </c:pt>
              </c:strCache>
            </c:strRef>
          </c:tx>
          <c:spPr>
            <a:ln w="25400">
              <a:solidFill>
                <a:srgbClr val="333333"/>
              </a:solidFill>
              <a:prstDash val="lgDash"/>
            </a:ln>
          </c:spPr>
          <c:marker>
            <c:symbol val="none"/>
          </c:marker>
          <c:cat>
            <c:strRef>
              <c:f>'FIT SCORE SIZE'!$D$69:$I$69</c:f>
              <c:strCache>
                <c:ptCount val="6"/>
                <c:pt idx="0">
                  <c:v>2013-2014</c:v>
                </c:pt>
                <c:pt idx="1">
                  <c:v>2014-2015</c:v>
                </c:pt>
                <c:pt idx="2">
                  <c:v>2015-2016</c:v>
                </c:pt>
                <c:pt idx="3">
                  <c:v>2016-2017</c:v>
                </c:pt>
                <c:pt idx="4">
                  <c:v>2017-2018</c:v>
                </c:pt>
                <c:pt idx="5">
                  <c:v>2018-2019</c:v>
                </c:pt>
              </c:strCache>
            </c:strRef>
          </c:cat>
          <c:val>
            <c:numRef>
              <c:f>'FIT SCORE SIZE'!$D$76:$I$76</c:f>
              <c:numCache>
                <c:formatCode>0.0</c:formatCode>
                <c:ptCount val="6"/>
                <c:pt idx="0">
                  <c:v>3</c:v>
                </c:pt>
                <c:pt idx="1">
                  <c:v>3</c:v>
                </c:pt>
                <c:pt idx="2">
                  <c:v>3</c:v>
                </c:pt>
                <c:pt idx="3">
                  <c:v>3</c:v>
                </c:pt>
                <c:pt idx="4">
                  <c:v>3</c:v>
                </c:pt>
                <c:pt idx="5">
                  <c:v>3</c:v>
                </c:pt>
              </c:numCache>
            </c:numRef>
          </c:val>
          <c:smooth val="0"/>
          <c:extLst>
            <c:ext xmlns:c16="http://schemas.microsoft.com/office/drawing/2014/chart" uri="{C3380CC4-5D6E-409C-BE32-E72D297353CC}">
              <c16:uniqueId val="{00000000-BC6B-4139-8A17-0147160E6E54}"/>
            </c:ext>
          </c:extLst>
        </c:ser>
        <c:ser>
          <c:idx val="0"/>
          <c:order val="1"/>
          <c:tx>
            <c:strRef>
              <c:f>'FIT SCORE SIZE'!$C$70</c:f>
              <c:strCache>
                <c:ptCount val="1"/>
                <c:pt idx="0">
                  <c:v>&gt;3,000 (9)</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'FIT SCORE SIZE'!$D$69:$I$69</c:f>
              <c:strCache>
                <c:ptCount val="6"/>
                <c:pt idx="0">
                  <c:v>2013-2014</c:v>
                </c:pt>
                <c:pt idx="1">
                  <c:v>2014-2015</c:v>
                </c:pt>
                <c:pt idx="2">
                  <c:v>2015-2016</c:v>
                </c:pt>
                <c:pt idx="3">
                  <c:v>2016-2017</c:v>
                </c:pt>
                <c:pt idx="4">
                  <c:v>2017-2018</c:v>
                </c:pt>
                <c:pt idx="5">
                  <c:v>2018-2019</c:v>
                </c:pt>
              </c:strCache>
            </c:strRef>
          </c:cat>
          <c:val>
            <c:numRef>
              <c:f>'FIT SCORE SIZE'!$D$70:$I$70</c:f>
              <c:numCache>
                <c:formatCode>0.0</c:formatCode>
                <c:ptCount val="6"/>
                <c:pt idx="0">
                  <c:v>6.9402096212899398</c:v>
                </c:pt>
                <c:pt idx="1">
                  <c:v>4.7604548783811298</c:v>
                </c:pt>
                <c:pt idx="2">
                  <c:v>4.1692306967568298</c:v>
                </c:pt>
                <c:pt idx="3">
                  <c:v>4.8087534631234004</c:v>
                </c:pt>
                <c:pt idx="4">
                  <c:v>4.8010620604765499</c:v>
                </c:pt>
                <c:pt idx="5">
                  <c:v>5.0608283326174499</c:v>
                </c:pt>
              </c:numCache>
            </c:numRef>
          </c:val>
          <c:smooth val="0"/>
          <c:extLst>
            <c:ext xmlns:c16="http://schemas.microsoft.com/office/drawing/2014/chart" uri="{C3380CC4-5D6E-409C-BE32-E72D297353CC}">
              <c16:uniqueId val="{00000001-BC6B-4139-8A17-0147160E6E54}"/>
            </c:ext>
          </c:extLst>
        </c:ser>
        <c:ser>
          <c:idx val="1"/>
          <c:order val="2"/>
          <c:tx>
            <c:strRef>
              <c:f>'FIT SCORE SIZE'!$C$71</c:f>
              <c:strCache>
                <c:ptCount val="1"/>
                <c:pt idx="0">
                  <c:v>2,001-3,000 (14)</c:v>
                </c:pt>
              </c:strCache>
            </c:strRef>
          </c:tx>
          <c:spPr>
            <a:ln w="25400">
              <a:solidFill>
                <a:srgbClr val="DD0806"/>
              </a:solidFill>
              <a:prstDash val="solid"/>
            </a:ln>
          </c:spPr>
          <c:marker>
            <c:symbol val="star"/>
            <c:size val="5"/>
            <c:spPr>
              <a:noFill/>
              <a:ln>
                <a:solidFill>
                  <a:srgbClr val="FF0000"/>
                </a:solidFill>
                <a:prstDash val="solid"/>
              </a:ln>
            </c:spPr>
          </c:marker>
          <c:cat>
            <c:strRef>
              <c:f>'FIT SCORE SIZE'!$D$69:$I$69</c:f>
              <c:strCache>
                <c:ptCount val="6"/>
                <c:pt idx="0">
                  <c:v>2013-2014</c:v>
                </c:pt>
                <c:pt idx="1">
                  <c:v>2014-2015</c:v>
                </c:pt>
                <c:pt idx="2">
                  <c:v>2015-2016</c:v>
                </c:pt>
                <c:pt idx="3">
                  <c:v>2016-2017</c:v>
                </c:pt>
                <c:pt idx="4">
                  <c:v>2017-2018</c:v>
                </c:pt>
                <c:pt idx="5">
                  <c:v>2018-2019</c:v>
                </c:pt>
              </c:strCache>
            </c:strRef>
          </c:cat>
          <c:val>
            <c:numRef>
              <c:f>'FIT SCORE SIZE'!$D$71:$I$71</c:f>
              <c:numCache>
                <c:formatCode>0.0</c:formatCode>
                <c:ptCount val="6"/>
                <c:pt idx="0">
                  <c:v>3.7950769832673004</c:v>
                </c:pt>
                <c:pt idx="1">
                  <c:v>4.5257428568856497</c:v>
                </c:pt>
                <c:pt idx="2">
                  <c:v>3.1196065653227349</c:v>
                </c:pt>
                <c:pt idx="3">
                  <c:v>3.5998345204666351</c:v>
                </c:pt>
                <c:pt idx="4">
                  <c:v>4.7190485000682454</c:v>
                </c:pt>
                <c:pt idx="5">
                  <c:v>2.881053499726995</c:v>
                </c:pt>
              </c:numCache>
            </c:numRef>
          </c:val>
          <c:smooth val="0"/>
          <c:extLst>
            <c:ext xmlns:c16="http://schemas.microsoft.com/office/drawing/2014/chart" uri="{C3380CC4-5D6E-409C-BE32-E72D297353CC}">
              <c16:uniqueId val="{00000002-BC6B-4139-8A17-0147160E6E54}"/>
            </c:ext>
          </c:extLst>
        </c:ser>
        <c:ser>
          <c:idx val="2"/>
          <c:order val="3"/>
          <c:tx>
            <c:strRef>
              <c:f>'FIT SCORE SIZE'!$C$72</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'FIT SCORE SIZE'!$D$69:$I$69</c:f>
              <c:strCache>
                <c:ptCount val="6"/>
                <c:pt idx="0">
                  <c:v>2013-2014</c:v>
                </c:pt>
                <c:pt idx="1">
                  <c:v>2014-2015</c:v>
                </c:pt>
                <c:pt idx="2">
                  <c:v>2015-2016</c:v>
                </c:pt>
                <c:pt idx="3">
                  <c:v>2016-2017</c:v>
                </c:pt>
                <c:pt idx="4">
                  <c:v>2017-2018</c:v>
                </c:pt>
                <c:pt idx="5">
                  <c:v>2018-2019</c:v>
                </c:pt>
              </c:strCache>
            </c:strRef>
          </c:cat>
          <c:val>
            <c:numRef>
              <c:f>'FIT SCORE SIZE'!$D$72:$I$72</c:f>
              <c:numCache>
                <c:formatCode>0.0</c:formatCode>
                <c:ptCount val="6"/>
                <c:pt idx="0">
                  <c:v>4.1197089888935654</c:v>
                </c:pt>
                <c:pt idx="1">
                  <c:v>3.5192182767537696</c:v>
                </c:pt>
                <c:pt idx="2">
                  <c:v>2.97778773560221</c:v>
                </c:pt>
                <c:pt idx="3">
                  <c:v>2.98638241193252</c:v>
                </c:pt>
                <c:pt idx="4">
                  <c:v>3.6871876774193</c:v>
                </c:pt>
                <c:pt idx="5">
                  <c:v>2.969579122351675</c:v>
                </c:pt>
              </c:numCache>
            </c:numRef>
          </c:val>
          <c:smooth val="0"/>
          <c:extLst>
            <c:ext xmlns:c16="http://schemas.microsoft.com/office/drawing/2014/chart" uri="{C3380CC4-5D6E-409C-BE32-E72D297353CC}">
              <c16:uniqueId val="{00000003-BC6B-4139-8A17-0147160E6E54}"/>
            </c:ext>
          </c:extLst>
        </c:ser>
        <c:ser>
          <c:idx val="3"/>
          <c:order val="4"/>
          <c:tx>
            <c:strRef>
              <c:f>'FIT SCORE SIZE'!$C$73</c:f>
              <c:strCache>
                <c:ptCount val="1"/>
                <c:pt idx="0">
                  <c:v>&lt;1,000 (28)</c:v>
                </c:pt>
              </c:strCache>
            </c:strRef>
          </c:tx>
          <c:spPr>
            <a:ln w="25400">
              <a:solidFill>
                <a:srgbClr val="006411"/>
              </a:solidFill>
              <a:prstDash val="solid"/>
            </a:ln>
          </c:spPr>
          <c:marker>
            <c:symbol val="x"/>
            <c:size val="5"/>
            <c:spPr>
              <a:noFill/>
              <a:ln>
                <a:solidFill>
                  <a:srgbClr val="008000"/>
                </a:solidFill>
                <a:prstDash val="solid"/>
              </a:ln>
            </c:spPr>
          </c:marker>
          <c:cat>
            <c:strRef>
              <c:f>'FIT SCORE SIZE'!$D$69:$I$69</c:f>
              <c:strCache>
                <c:ptCount val="6"/>
                <c:pt idx="0">
                  <c:v>2013-2014</c:v>
                </c:pt>
                <c:pt idx="1">
                  <c:v>2014-2015</c:v>
                </c:pt>
                <c:pt idx="2">
                  <c:v>2015-2016</c:v>
                </c:pt>
                <c:pt idx="3">
                  <c:v>2016-2017</c:v>
                </c:pt>
                <c:pt idx="4">
                  <c:v>2017-2018</c:v>
                </c:pt>
                <c:pt idx="5">
                  <c:v>2018-2019</c:v>
                </c:pt>
              </c:strCache>
            </c:strRef>
          </c:cat>
          <c:val>
            <c:numRef>
              <c:f>'FIT SCORE SIZE'!$D$73:$I$73</c:f>
              <c:numCache>
                <c:formatCode>0.0</c:formatCode>
                <c:ptCount val="6"/>
                <c:pt idx="0">
                  <c:v>3.0380689234712097</c:v>
                </c:pt>
                <c:pt idx="1">
                  <c:v>2.22276770369607</c:v>
                </c:pt>
                <c:pt idx="2">
                  <c:v>1.499262516273165</c:v>
                </c:pt>
                <c:pt idx="3">
                  <c:v>3.19141221604895</c:v>
                </c:pt>
                <c:pt idx="4">
                  <c:v>2.679453325992105</c:v>
                </c:pt>
                <c:pt idx="5">
                  <c:v>2.4229862353297</c:v>
                </c:pt>
              </c:numCache>
            </c:numRef>
          </c:val>
          <c:smooth val="0"/>
          <c:extLst>
            <c:ext xmlns:c16="http://schemas.microsoft.com/office/drawing/2014/chart" uri="{C3380CC4-5D6E-409C-BE32-E72D297353CC}">
              <c16:uniqueId val="{00000004-BC6B-4139-8A17-0147160E6E54}"/>
            </c:ext>
          </c:extLst>
        </c:ser>
        <c:ser>
          <c:idx val="4"/>
          <c:order val="5"/>
          <c:tx>
            <c:strRef>
              <c:f>'FIT SCORE SIZE'!$C$74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'FIT SCORE SIZE'!$D$69:$I$69</c:f>
              <c:strCache>
                <c:ptCount val="6"/>
                <c:pt idx="0">
                  <c:v>2013-2014</c:v>
                </c:pt>
                <c:pt idx="1">
                  <c:v>2014-2015</c:v>
                </c:pt>
                <c:pt idx="2">
                  <c:v>2015-2016</c:v>
                </c:pt>
                <c:pt idx="3">
                  <c:v>2016-2017</c:v>
                </c:pt>
                <c:pt idx="4">
                  <c:v>2017-2018</c:v>
                </c:pt>
                <c:pt idx="5">
                  <c:v>2018-2019</c:v>
                </c:pt>
              </c:strCache>
            </c:strRef>
          </c:cat>
          <c:val>
            <c:numRef>
              <c:f>'FIT SCORE SIZE'!$D$74:$I$74</c:f>
              <c:numCache>
                <c:formatCode>0.0</c:formatCode>
                <c:ptCount val="6"/>
                <c:pt idx="0">
                  <c:v>4.1531794289361104</c:v>
                </c:pt>
                <c:pt idx="1">
                  <c:v>3.3794644175282702</c:v>
                </c:pt>
                <c:pt idx="2">
                  <c:v>2.60422922256351</c:v>
                </c:pt>
                <c:pt idx="3">
                  <c:v>3.8175312981119198</c:v>
                </c:pt>
                <c:pt idx="4">
                  <c:v>3.6340864296991202</c:v>
                </c:pt>
                <c:pt idx="5">
                  <c:v>3.1331489281490201</c:v>
                </c:pt>
              </c:numCache>
            </c:numRef>
          </c:val>
          <c:smooth val="0"/>
          <c:extLst>
            <c:ext xmlns:c16="http://schemas.microsoft.com/office/drawing/2014/chart" uri="{C3380CC4-5D6E-409C-BE32-E72D297353CC}">
              <c16:uniqueId val="{00000005-BC6B-4139-8A17-0147160E6E54}"/>
            </c:ext>
          </c:extLst>
        </c:ser>
        <c:ser>
          <c:idx val="5"/>
          <c:order val="6"/>
          <c:tx>
            <c:strRef>
              <c:f>'FIT SCORE SIZE'!$C$75</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'FIT SCORE SIZE'!$D$69:$I$69</c:f>
              <c:strCache>
                <c:ptCount val="6"/>
                <c:pt idx="0">
                  <c:v>2013-2014</c:v>
                </c:pt>
                <c:pt idx="1">
                  <c:v>2014-2015</c:v>
                </c:pt>
                <c:pt idx="2">
                  <c:v>2015-2016</c:v>
                </c:pt>
                <c:pt idx="3">
                  <c:v>2016-2017</c:v>
                </c:pt>
                <c:pt idx="4">
                  <c:v>2017-2018</c:v>
                </c:pt>
                <c:pt idx="5">
                  <c:v>2018-2019</c:v>
                </c:pt>
              </c:strCache>
            </c:strRef>
          </c:cat>
          <c:val>
            <c:numRef>
              <c:f>'FIT SCORE SIZE'!$D$75:$I$75</c:f>
              <c:numCache>
                <c:formatCode>0.0</c:formatCode>
                <c:ptCount val="6"/>
                <c:pt idx="0">
                  <c:v>4.2120171764852676</c:v>
                </c:pt>
                <c:pt idx="1">
                  <c:v>6.6154766269422156</c:v>
                </c:pt>
                <c:pt idx="2">
                  <c:v>3.1546000705773585</c:v>
                </c:pt>
                <c:pt idx="3">
                  <c:v>2.9889549337855192</c:v>
                </c:pt>
                <c:pt idx="4">
                  <c:v>3.4025287924581828</c:v>
                </c:pt>
                <c:pt idx="5">
                  <c:v>3.3026921007914694</c:v>
                </c:pt>
              </c:numCache>
            </c:numRef>
          </c:val>
          <c:smooth val="0"/>
          <c:extLst>
            <c:ext xmlns:c16="http://schemas.microsoft.com/office/drawing/2014/chart" uri="{C3380CC4-5D6E-409C-BE32-E72D297353CC}">
              <c16:uniqueId val="{00000006-BC6B-4139-8A17-0147160E6E54}"/>
            </c:ext>
          </c:extLst>
        </c:ser>
        <c:dLbls>
          <c:showLegendKey val="0"/>
          <c:showVal val="0"/>
          <c:showCatName val="0"/>
          <c:showSerName val="0"/>
          <c:showPercent val="0"/>
          <c:showBubbleSize val="0"/>
        </c:dLbls>
        <c:smooth val="0"/>
        <c:axId val="620271792"/>
        <c:axId val="620272184"/>
      </c:lineChart>
      <c:catAx>
        <c:axId val="620271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20272184"/>
        <c:crossesAt val="-5"/>
        <c:auto val="1"/>
        <c:lblAlgn val="ctr"/>
        <c:lblOffset val="100"/>
        <c:tickLblSkip val="1"/>
        <c:tickMarkSkip val="1"/>
        <c:noMultiLvlLbl val="0"/>
      </c:catAx>
      <c:valAx>
        <c:axId val="620272184"/>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20271792"/>
        <c:crosses val="autoZero"/>
        <c:crossBetween val="between"/>
      </c:valAx>
      <c:spPr>
        <a:solidFill>
          <a:srgbClr val="C0C0C0"/>
        </a:solidFill>
        <a:ln w="12700">
          <a:solidFill>
            <a:srgbClr val="808080"/>
          </a:solidFill>
          <a:prstDash val="solid"/>
        </a:ln>
      </c:spPr>
    </c:plotArea>
    <c:legend>
      <c:legendPos val="r"/>
      <c:layout>
        <c:manualLayout>
          <c:xMode val="edge"/>
          <c:yMode val="edge"/>
          <c:x val="0.82209045933315272"/>
          <c:y val="2.0888276693872797E-2"/>
          <c:w val="0.17082398508015684"/>
          <c:h val="0.4334335231594745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57013707802424E-2"/>
          <c:y val="7.8328981723237823E-2"/>
          <c:w val="0.79715394836376352"/>
          <c:h val="0.78590078328981761"/>
        </c:manualLayout>
      </c:layout>
      <c:lineChart>
        <c:grouping val="standard"/>
        <c:varyColors val="0"/>
        <c:ser>
          <c:idx val="7"/>
          <c:order val="0"/>
          <c:tx>
            <c:strRef>
              <c:f>'FIT SCORE CARNEGIE'!$C$43</c:f>
              <c:strCache>
                <c:ptCount val="1"/>
                <c:pt idx="0">
                  <c:v>Baseline</c:v>
                </c:pt>
              </c:strCache>
            </c:strRef>
          </c:tx>
          <c:spPr>
            <a:ln w="25400">
              <a:solidFill>
                <a:srgbClr val="333333"/>
              </a:solidFill>
              <a:prstDash val="lgDash"/>
            </a:ln>
          </c:spPr>
          <c:marker>
            <c:symbol val="none"/>
          </c:marker>
          <c:cat>
            <c:strRef>
              <c:f>'FIT SCORE CARNEGIE'!$D$35:$I$35</c:f>
              <c:strCache>
                <c:ptCount val="6"/>
                <c:pt idx="0">
                  <c:v>2013-2014</c:v>
                </c:pt>
                <c:pt idx="1">
                  <c:v>2014-2015</c:v>
                </c:pt>
                <c:pt idx="2">
                  <c:v>2015-2016</c:v>
                </c:pt>
                <c:pt idx="3">
                  <c:v>2016-2017</c:v>
                </c:pt>
                <c:pt idx="4">
                  <c:v>2017-2018</c:v>
                </c:pt>
                <c:pt idx="5">
                  <c:v>2018-2019</c:v>
                </c:pt>
              </c:strCache>
            </c:strRef>
          </c:cat>
          <c:val>
            <c:numRef>
              <c:f>'FIT SCORE CARNEGIE'!$D$43:$I$43</c:f>
              <c:numCache>
                <c:formatCode>0.0</c:formatCode>
                <c:ptCount val="6"/>
                <c:pt idx="0">
                  <c:v>3</c:v>
                </c:pt>
                <c:pt idx="1">
                  <c:v>3</c:v>
                </c:pt>
                <c:pt idx="2">
                  <c:v>3</c:v>
                </c:pt>
                <c:pt idx="3">
                  <c:v>3</c:v>
                </c:pt>
                <c:pt idx="4">
                  <c:v>3</c:v>
                </c:pt>
                <c:pt idx="5">
                  <c:v>3</c:v>
                </c:pt>
              </c:numCache>
            </c:numRef>
          </c:val>
          <c:smooth val="0"/>
          <c:extLst>
            <c:ext xmlns:c16="http://schemas.microsoft.com/office/drawing/2014/chart" uri="{C3380CC4-5D6E-409C-BE32-E72D297353CC}">
              <c16:uniqueId val="{00000000-6649-4AAE-8499-34B83A100C88}"/>
            </c:ext>
          </c:extLst>
        </c:ser>
        <c:ser>
          <c:idx val="0"/>
          <c:order val="1"/>
          <c:tx>
            <c:strRef>
              <c:f>'FIT SCORE CARNEGIE'!$C$36</c:f>
              <c:strCache>
                <c:ptCount val="1"/>
                <c:pt idx="0">
                  <c:v>MA-Larger (152)</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'FIT SCORE CARNEGIE'!$D$35:$I$35</c:f>
              <c:strCache>
                <c:ptCount val="6"/>
                <c:pt idx="0">
                  <c:v>2013-2014</c:v>
                </c:pt>
                <c:pt idx="1">
                  <c:v>2014-2015</c:v>
                </c:pt>
                <c:pt idx="2">
                  <c:v>2015-2016</c:v>
                </c:pt>
                <c:pt idx="3">
                  <c:v>2016-2017</c:v>
                </c:pt>
                <c:pt idx="4">
                  <c:v>2017-2018</c:v>
                </c:pt>
                <c:pt idx="5">
                  <c:v>2018-2019</c:v>
                </c:pt>
              </c:strCache>
            </c:strRef>
          </c:cat>
          <c:val>
            <c:numRef>
              <c:f>'FIT SCORE CARNEGIE'!$D$36:$I$36</c:f>
              <c:numCache>
                <c:formatCode>0.0</c:formatCode>
                <c:ptCount val="6"/>
                <c:pt idx="0">
                  <c:v>3.9639657778318602</c:v>
                </c:pt>
                <c:pt idx="1">
                  <c:v>3.2913790581685749</c:v>
                </c:pt>
                <c:pt idx="2">
                  <c:v>2.61131744824654</c:v>
                </c:pt>
                <c:pt idx="3">
                  <c:v>3.7593268096420549</c:v>
                </c:pt>
                <c:pt idx="4">
                  <c:v>3.3960293480809849</c:v>
                </c:pt>
                <c:pt idx="5">
                  <c:v>2.945604311679185</c:v>
                </c:pt>
              </c:numCache>
            </c:numRef>
          </c:val>
          <c:smooth val="0"/>
          <c:extLst>
            <c:ext xmlns:c16="http://schemas.microsoft.com/office/drawing/2014/chart" uri="{C3380CC4-5D6E-409C-BE32-E72D297353CC}">
              <c16:uniqueId val="{00000001-6649-4AAE-8499-34B83A100C88}"/>
            </c:ext>
          </c:extLst>
        </c:ser>
        <c:ser>
          <c:idx val="1"/>
          <c:order val="2"/>
          <c:tx>
            <c:strRef>
              <c:f>'FIT SCORE CARNEGIE'!$C$37</c:f>
              <c:strCache>
                <c:ptCount val="1"/>
                <c:pt idx="0">
                  <c:v>MA-Medium (115)</c:v>
                </c:pt>
              </c:strCache>
            </c:strRef>
          </c:tx>
          <c:spPr>
            <a:ln w="25400">
              <a:solidFill>
                <a:srgbClr val="DD0806"/>
              </a:solidFill>
              <a:prstDash val="solid"/>
            </a:ln>
          </c:spPr>
          <c:marker>
            <c:symbol val="star"/>
            <c:size val="5"/>
            <c:spPr>
              <a:noFill/>
              <a:ln>
                <a:solidFill>
                  <a:srgbClr val="FF0000"/>
                </a:solidFill>
                <a:prstDash val="solid"/>
              </a:ln>
            </c:spPr>
          </c:marker>
          <c:cat>
            <c:strRef>
              <c:f>'FIT SCORE CARNEGIE'!$D$35:$I$35</c:f>
              <c:strCache>
                <c:ptCount val="6"/>
                <c:pt idx="0">
                  <c:v>2013-2014</c:v>
                </c:pt>
                <c:pt idx="1">
                  <c:v>2014-2015</c:v>
                </c:pt>
                <c:pt idx="2">
                  <c:v>2015-2016</c:v>
                </c:pt>
                <c:pt idx="3">
                  <c:v>2016-2017</c:v>
                </c:pt>
                <c:pt idx="4">
                  <c:v>2017-2018</c:v>
                </c:pt>
                <c:pt idx="5">
                  <c:v>2018-2019</c:v>
                </c:pt>
              </c:strCache>
            </c:strRef>
          </c:cat>
          <c:val>
            <c:numRef>
              <c:f>'FIT SCORE CARNEGIE'!$D$37:$I$37</c:f>
              <c:numCache>
                <c:formatCode>0.0</c:formatCode>
                <c:ptCount val="6"/>
                <c:pt idx="0">
                  <c:v>3.8987698350759801</c:v>
                </c:pt>
                <c:pt idx="1">
                  <c:v>2.94690088870269</c:v>
                </c:pt>
                <c:pt idx="2">
                  <c:v>2.3981670131669199</c:v>
                </c:pt>
                <c:pt idx="3">
                  <c:v>3.3130957669867298</c:v>
                </c:pt>
                <c:pt idx="4">
                  <c:v>3.4571824565012301</c:v>
                </c:pt>
                <c:pt idx="5">
                  <c:v>2.9953446661203502</c:v>
                </c:pt>
              </c:numCache>
            </c:numRef>
          </c:val>
          <c:smooth val="0"/>
          <c:extLst>
            <c:ext xmlns:c16="http://schemas.microsoft.com/office/drawing/2014/chart" uri="{C3380CC4-5D6E-409C-BE32-E72D297353CC}">
              <c16:uniqueId val="{00000002-6649-4AAE-8499-34B83A100C88}"/>
            </c:ext>
          </c:extLst>
        </c:ser>
        <c:ser>
          <c:idx val="2"/>
          <c:order val="3"/>
          <c:tx>
            <c:strRef>
              <c:f>'FIT SCORE CARNEGIE'!$C$38</c:f>
              <c:strCache>
                <c:ptCount val="1"/>
                <c:pt idx="0">
                  <c:v>MA-Smaller (67)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'FIT SCORE CARNEGIE'!$D$35:$I$35</c:f>
              <c:strCache>
                <c:ptCount val="6"/>
                <c:pt idx="0">
                  <c:v>2013-2014</c:v>
                </c:pt>
                <c:pt idx="1">
                  <c:v>2014-2015</c:v>
                </c:pt>
                <c:pt idx="2">
                  <c:v>2015-2016</c:v>
                </c:pt>
                <c:pt idx="3">
                  <c:v>2016-2017</c:v>
                </c:pt>
                <c:pt idx="4">
                  <c:v>2017-2018</c:v>
                </c:pt>
                <c:pt idx="5">
                  <c:v>2018-2019</c:v>
                </c:pt>
              </c:strCache>
            </c:strRef>
          </c:cat>
          <c:val>
            <c:numRef>
              <c:f>'FIT SCORE CARNEGIE'!$D$38:$I$38</c:f>
              <c:numCache>
                <c:formatCode>0.0</c:formatCode>
                <c:ptCount val="6"/>
                <c:pt idx="0">
                  <c:v>3.2461243795038301</c:v>
                </c:pt>
                <c:pt idx="1">
                  <c:v>2.4672469560149199</c:v>
                </c:pt>
                <c:pt idx="2">
                  <c:v>1.6215211605645801</c:v>
                </c:pt>
                <c:pt idx="3">
                  <c:v>3.0690497036117899</c:v>
                </c:pt>
                <c:pt idx="4">
                  <c:v>2.8988895068183602</c:v>
                </c:pt>
                <c:pt idx="5">
                  <c:v>2.3194345703320201</c:v>
                </c:pt>
              </c:numCache>
            </c:numRef>
          </c:val>
          <c:smooth val="0"/>
          <c:extLst>
            <c:ext xmlns:c16="http://schemas.microsoft.com/office/drawing/2014/chart" uri="{C3380CC4-5D6E-409C-BE32-E72D297353CC}">
              <c16:uniqueId val="{00000003-6649-4AAE-8499-34B83A100C88}"/>
            </c:ext>
          </c:extLst>
        </c:ser>
        <c:ser>
          <c:idx val="3"/>
          <c:order val="4"/>
          <c:tx>
            <c:strRef>
              <c:f>'FIT SCORE CARNEGIE'!$C$39</c:f>
              <c:strCache>
                <c:ptCount val="1"/>
                <c:pt idx="0">
                  <c:v>BA-Arts &amp; Sci (198)</c:v>
                </c:pt>
              </c:strCache>
            </c:strRef>
          </c:tx>
          <c:spPr>
            <a:ln w="25400">
              <a:solidFill>
                <a:srgbClr val="006411"/>
              </a:solidFill>
              <a:prstDash val="solid"/>
            </a:ln>
          </c:spPr>
          <c:marker>
            <c:symbol val="x"/>
            <c:size val="5"/>
            <c:spPr>
              <a:noFill/>
              <a:ln>
                <a:solidFill>
                  <a:srgbClr val="008000"/>
                </a:solidFill>
                <a:prstDash val="solid"/>
              </a:ln>
            </c:spPr>
          </c:marker>
          <c:cat>
            <c:strRef>
              <c:f>'FIT SCORE CARNEGIE'!$D$35:$I$35</c:f>
              <c:strCache>
                <c:ptCount val="6"/>
                <c:pt idx="0">
                  <c:v>2013-2014</c:v>
                </c:pt>
                <c:pt idx="1">
                  <c:v>2014-2015</c:v>
                </c:pt>
                <c:pt idx="2">
                  <c:v>2015-2016</c:v>
                </c:pt>
                <c:pt idx="3">
                  <c:v>2016-2017</c:v>
                </c:pt>
                <c:pt idx="4">
                  <c:v>2017-2018</c:v>
                </c:pt>
                <c:pt idx="5">
                  <c:v>2018-2019</c:v>
                </c:pt>
              </c:strCache>
            </c:strRef>
          </c:cat>
          <c:val>
            <c:numRef>
              <c:f>'FIT SCORE CARNEGIE'!$D$39:$I$39</c:f>
              <c:numCache>
                <c:formatCode>0.0</c:formatCode>
                <c:ptCount val="6"/>
                <c:pt idx="0">
                  <c:v>6.5227776624207401</c:v>
                </c:pt>
                <c:pt idx="1">
                  <c:v>4.9144400771478196</c:v>
                </c:pt>
                <c:pt idx="2">
                  <c:v>4.1652862408529252</c:v>
                </c:pt>
                <c:pt idx="3">
                  <c:v>6.0431693029161195</c:v>
                </c:pt>
                <c:pt idx="4">
                  <c:v>5.6747101764150649</c:v>
                </c:pt>
                <c:pt idx="5">
                  <c:v>4.9206042475028848</c:v>
                </c:pt>
              </c:numCache>
            </c:numRef>
          </c:val>
          <c:smooth val="0"/>
          <c:extLst>
            <c:ext xmlns:c16="http://schemas.microsoft.com/office/drawing/2014/chart" uri="{C3380CC4-5D6E-409C-BE32-E72D297353CC}">
              <c16:uniqueId val="{00000004-6649-4AAE-8499-34B83A100C88}"/>
            </c:ext>
          </c:extLst>
        </c:ser>
        <c:ser>
          <c:idx val="4"/>
          <c:order val="5"/>
          <c:tx>
            <c:strRef>
              <c:f>'FIT SCORE CARNEGIE'!$C$40</c:f>
              <c:strCache>
                <c:ptCount val="1"/>
                <c:pt idx="0">
                  <c:v>BA-Diverse (153)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'FIT SCORE CARNEGIE'!$D$35:$I$35</c:f>
              <c:strCache>
                <c:ptCount val="6"/>
                <c:pt idx="0">
                  <c:v>2013-2014</c:v>
                </c:pt>
                <c:pt idx="1">
                  <c:v>2014-2015</c:v>
                </c:pt>
                <c:pt idx="2">
                  <c:v>2015-2016</c:v>
                </c:pt>
                <c:pt idx="3">
                  <c:v>2016-2017</c:v>
                </c:pt>
                <c:pt idx="4">
                  <c:v>2017-2018</c:v>
                </c:pt>
                <c:pt idx="5">
                  <c:v>2018-2019</c:v>
                </c:pt>
              </c:strCache>
            </c:strRef>
          </c:cat>
          <c:val>
            <c:numRef>
              <c:f>'FIT SCORE CARNEGIE'!$D$40:$I$40</c:f>
              <c:numCache>
                <c:formatCode>0.0</c:formatCode>
                <c:ptCount val="6"/>
                <c:pt idx="0">
                  <c:v>2.8747459875689501</c:v>
                </c:pt>
                <c:pt idx="1">
                  <c:v>2.0514057963545098</c:v>
                </c:pt>
                <c:pt idx="2">
                  <c:v>1.5154001720149699</c:v>
                </c:pt>
                <c:pt idx="3">
                  <c:v>2.0660129917885701</c:v>
                </c:pt>
                <c:pt idx="4">
                  <c:v>2.1523028070830801</c:v>
                </c:pt>
                <c:pt idx="5">
                  <c:v>1.8688649839426199</c:v>
                </c:pt>
              </c:numCache>
            </c:numRef>
          </c:val>
          <c:smooth val="0"/>
          <c:extLst>
            <c:ext xmlns:c16="http://schemas.microsoft.com/office/drawing/2014/chart" uri="{C3380CC4-5D6E-409C-BE32-E72D297353CC}">
              <c16:uniqueId val="{00000005-6649-4AAE-8499-34B83A100C88}"/>
            </c:ext>
          </c:extLst>
        </c:ser>
        <c:ser>
          <c:idx val="5"/>
          <c:order val="6"/>
          <c:tx>
            <c:strRef>
              <c:f>'FIT SCORE CARNEGIE'!$C$41</c:f>
              <c:strCache>
                <c:ptCount val="1"/>
                <c:pt idx="0">
                  <c:v>National Median</c:v>
                </c:pt>
              </c:strCache>
            </c:strRef>
          </c:tx>
          <c:spPr>
            <a:ln w="38100">
              <a:solidFill>
                <a:srgbClr val="000000"/>
              </a:solidFill>
              <a:prstDash val="solid"/>
            </a:ln>
          </c:spPr>
          <c:marker>
            <c:symbol val="square"/>
            <c:size val="7"/>
            <c:spPr>
              <a:solidFill>
                <a:schemeClr val="tx1"/>
              </a:solidFill>
              <a:ln>
                <a:solidFill>
                  <a:srgbClr val="000000"/>
                </a:solidFill>
                <a:prstDash val="solid"/>
              </a:ln>
            </c:spPr>
          </c:marker>
          <c:cat>
            <c:strRef>
              <c:f>'FIT SCORE CARNEGIE'!$D$35:$I$35</c:f>
              <c:strCache>
                <c:ptCount val="6"/>
                <c:pt idx="0">
                  <c:v>2013-2014</c:v>
                </c:pt>
                <c:pt idx="1">
                  <c:v>2014-2015</c:v>
                </c:pt>
                <c:pt idx="2">
                  <c:v>2015-2016</c:v>
                </c:pt>
                <c:pt idx="3">
                  <c:v>2016-2017</c:v>
                </c:pt>
                <c:pt idx="4">
                  <c:v>2017-2018</c:v>
                </c:pt>
                <c:pt idx="5">
                  <c:v>2018-2019</c:v>
                </c:pt>
              </c:strCache>
            </c:strRef>
          </c:cat>
          <c:val>
            <c:numRef>
              <c:f>'FIT SCORE CARNEGIE'!$D$41:$I$41</c:f>
              <c:numCache>
                <c:formatCode>0.0</c:formatCode>
                <c:ptCount val="6"/>
                <c:pt idx="0">
                  <c:v>4.1531794289361104</c:v>
                </c:pt>
                <c:pt idx="1">
                  <c:v>3.3794644175282702</c:v>
                </c:pt>
                <c:pt idx="2">
                  <c:v>2.60422922256351</c:v>
                </c:pt>
                <c:pt idx="3">
                  <c:v>3.8175312981119198</c:v>
                </c:pt>
                <c:pt idx="4">
                  <c:v>3.6340864296991202</c:v>
                </c:pt>
                <c:pt idx="5">
                  <c:v>3.1331489281490201</c:v>
                </c:pt>
              </c:numCache>
            </c:numRef>
          </c:val>
          <c:smooth val="0"/>
          <c:extLst>
            <c:ext xmlns:c16="http://schemas.microsoft.com/office/drawing/2014/chart" uri="{C3380CC4-5D6E-409C-BE32-E72D297353CC}">
              <c16:uniqueId val="{00000006-6649-4AAE-8499-34B83A100C88}"/>
            </c:ext>
          </c:extLst>
        </c:ser>
        <c:ser>
          <c:idx val="6"/>
          <c:order val="7"/>
          <c:tx>
            <c:strRef>
              <c:f>'FIT SCORE CARNEGIE'!$C$42</c:f>
              <c:strCache>
                <c:ptCount val="1"/>
                <c:pt idx="0">
                  <c:v>TEXAS LUTHERAN</c:v>
                </c:pt>
              </c:strCache>
            </c:strRef>
          </c:tx>
          <c:spPr>
            <a:ln w="38100">
              <a:solidFill>
                <a:srgbClr val="FCF305"/>
              </a:solidFill>
              <a:prstDash val="solid"/>
            </a:ln>
          </c:spPr>
          <c:marker>
            <c:symbol val="diamond"/>
            <c:size val="7"/>
            <c:spPr>
              <a:solidFill>
                <a:srgbClr val="FFFF00"/>
              </a:solidFill>
              <a:ln>
                <a:solidFill>
                  <a:schemeClr val="tx1"/>
                </a:solidFill>
              </a:ln>
            </c:spPr>
          </c:marker>
          <c:cat>
            <c:strRef>
              <c:f>'FIT SCORE CARNEGIE'!$D$35:$I$35</c:f>
              <c:strCache>
                <c:ptCount val="6"/>
                <c:pt idx="0">
                  <c:v>2013-2014</c:v>
                </c:pt>
                <c:pt idx="1">
                  <c:v>2014-2015</c:v>
                </c:pt>
                <c:pt idx="2">
                  <c:v>2015-2016</c:v>
                </c:pt>
                <c:pt idx="3">
                  <c:v>2016-2017</c:v>
                </c:pt>
                <c:pt idx="4">
                  <c:v>2017-2018</c:v>
                </c:pt>
                <c:pt idx="5">
                  <c:v>2018-2019</c:v>
                </c:pt>
              </c:strCache>
            </c:strRef>
          </c:cat>
          <c:val>
            <c:numRef>
              <c:f>'FIT SCORE CARNEGIE'!$D$42:$I$42</c:f>
              <c:numCache>
                <c:formatCode>0.0</c:formatCode>
                <c:ptCount val="6"/>
                <c:pt idx="0">
                  <c:v>4.2120171764852676</c:v>
                </c:pt>
                <c:pt idx="1">
                  <c:v>6.6154766269422156</c:v>
                </c:pt>
                <c:pt idx="2">
                  <c:v>3.1546000705773585</c:v>
                </c:pt>
                <c:pt idx="3">
                  <c:v>2.9889549337855192</c:v>
                </c:pt>
                <c:pt idx="4">
                  <c:v>3.4025287924581828</c:v>
                </c:pt>
                <c:pt idx="5">
                  <c:v>3.3026921007914694</c:v>
                </c:pt>
              </c:numCache>
            </c:numRef>
          </c:val>
          <c:smooth val="0"/>
          <c:extLst>
            <c:ext xmlns:c16="http://schemas.microsoft.com/office/drawing/2014/chart" uri="{C3380CC4-5D6E-409C-BE32-E72D297353CC}">
              <c16:uniqueId val="{00000007-6649-4AAE-8499-34B83A100C88}"/>
            </c:ext>
          </c:extLst>
        </c:ser>
        <c:dLbls>
          <c:showLegendKey val="0"/>
          <c:showVal val="0"/>
          <c:showCatName val="0"/>
          <c:showSerName val="0"/>
          <c:showPercent val="0"/>
          <c:showBubbleSize val="0"/>
        </c:dLbls>
        <c:smooth val="0"/>
        <c:axId val="617298208"/>
        <c:axId val="617299384"/>
      </c:lineChart>
      <c:catAx>
        <c:axId val="61729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17299384"/>
        <c:crossesAt val="-5"/>
        <c:auto val="1"/>
        <c:lblAlgn val="ctr"/>
        <c:lblOffset val="100"/>
        <c:tickLblSkip val="1"/>
        <c:tickMarkSkip val="1"/>
        <c:noMultiLvlLbl val="0"/>
      </c:catAx>
      <c:valAx>
        <c:axId val="617299384"/>
        <c:scaling>
          <c:orientation val="minMax"/>
          <c:min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17298208"/>
        <c:crosses val="autoZero"/>
        <c:crossBetween val="between"/>
      </c:valAx>
      <c:spPr>
        <a:solidFill>
          <a:srgbClr val="C0C0C0"/>
        </a:solidFill>
        <a:ln w="12700">
          <a:solidFill>
            <a:srgbClr val="808080"/>
          </a:solidFill>
          <a:prstDash val="solid"/>
        </a:ln>
      </c:spPr>
    </c:plotArea>
    <c:legend>
      <c:legendPos val="r"/>
      <c:layout>
        <c:manualLayout>
          <c:xMode val="edge"/>
          <c:yMode val="edge"/>
          <c:x val="0.83592967249200612"/>
          <c:y val="1.3055104404377651E-2"/>
          <c:w val="0.15461229268049681"/>
          <c:h val="0.4308225571020332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70772713213494E-2"/>
          <c:y val="7.3107049608355096E-2"/>
          <c:w val="0.82325125024472356"/>
          <c:h val="0.79112271540469969"/>
        </c:manualLayout>
      </c:layout>
      <c:lineChart>
        <c:grouping val="standard"/>
        <c:varyColors val="0"/>
        <c:ser>
          <c:idx val="7"/>
          <c:order val="0"/>
          <c:tx>
            <c:strRef>
              <c:f>'FIT SCORE CARNEGIE'!$C$78</c:f>
              <c:strCache>
                <c:ptCount val="1"/>
                <c:pt idx="0">
                  <c:v>Baseline</c:v>
                </c:pt>
              </c:strCache>
            </c:strRef>
          </c:tx>
          <c:spPr>
            <a:ln w="25400">
              <a:solidFill>
                <a:srgbClr val="333333"/>
              </a:solidFill>
              <a:prstDash val="lgDash"/>
            </a:ln>
          </c:spPr>
          <c:marker>
            <c:symbol val="none"/>
          </c:marker>
          <c:cat>
            <c:strRef>
              <c:f>'FIT SCORE CARNEGIE'!$D$70:$I$70</c:f>
              <c:strCache>
                <c:ptCount val="6"/>
                <c:pt idx="0">
                  <c:v>2013-2014</c:v>
                </c:pt>
                <c:pt idx="1">
                  <c:v>2014-2015</c:v>
                </c:pt>
                <c:pt idx="2">
                  <c:v>2015-2016</c:v>
                </c:pt>
                <c:pt idx="3">
                  <c:v>2016-2017</c:v>
                </c:pt>
                <c:pt idx="4">
                  <c:v>2017-2018</c:v>
                </c:pt>
                <c:pt idx="5">
                  <c:v>2018-2019</c:v>
                </c:pt>
              </c:strCache>
            </c:strRef>
          </c:cat>
          <c:val>
            <c:numRef>
              <c:f>'FIT SCORE CARNEGIE'!$D$78:$I$78</c:f>
              <c:numCache>
                <c:formatCode>0.0</c:formatCode>
                <c:ptCount val="6"/>
                <c:pt idx="0">
                  <c:v>3</c:v>
                </c:pt>
                <c:pt idx="1">
                  <c:v>3</c:v>
                </c:pt>
                <c:pt idx="2">
                  <c:v>3</c:v>
                </c:pt>
                <c:pt idx="3">
                  <c:v>3</c:v>
                </c:pt>
                <c:pt idx="4">
                  <c:v>3</c:v>
                </c:pt>
                <c:pt idx="5">
                  <c:v>3</c:v>
                </c:pt>
              </c:numCache>
            </c:numRef>
          </c:val>
          <c:smooth val="0"/>
          <c:extLst>
            <c:ext xmlns:c16="http://schemas.microsoft.com/office/drawing/2014/chart" uri="{C3380CC4-5D6E-409C-BE32-E72D297353CC}">
              <c16:uniqueId val="{00000000-8230-458C-891B-3CC78F9E1785}"/>
            </c:ext>
          </c:extLst>
        </c:ser>
        <c:ser>
          <c:idx val="0"/>
          <c:order val="1"/>
          <c:tx>
            <c:strRef>
              <c:f>'FIT SCORE CARNEGIE'!$C$71</c:f>
              <c:strCache>
                <c:ptCount val="1"/>
                <c:pt idx="0">
                  <c:v>MA-Larger (19)</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'FIT SCORE CARNEGIE'!$D$70:$I$70</c:f>
              <c:strCache>
                <c:ptCount val="6"/>
                <c:pt idx="0">
                  <c:v>2013-2014</c:v>
                </c:pt>
                <c:pt idx="1">
                  <c:v>2014-2015</c:v>
                </c:pt>
                <c:pt idx="2">
                  <c:v>2015-2016</c:v>
                </c:pt>
                <c:pt idx="3">
                  <c:v>2016-2017</c:v>
                </c:pt>
                <c:pt idx="4">
                  <c:v>2017-2018</c:v>
                </c:pt>
                <c:pt idx="5">
                  <c:v>2018-2019</c:v>
                </c:pt>
              </c:strCache>
            </c:strRef>
          </c:cat>
          <c:val>
            <c:numRef>
              <c:f>'FIT SCORE CARNEGIE'!$D$71:$I$71</c:f>
              <c:numCache>
                <c:formatCode>0.0</c:formatCode>
                <c:ptCount val="6"/>
                <c:pt idx="0">
                  <c:v>3.9219652409314101</c:v>
                </c:pt>
                <c:pt idx="1">
                  <c:v>4.5000883005087804</c:v>
                </c:pt>
                <c:pt idx="2">
                  <c:v>3.5934231602756901</c:v>
                </c:pt>
                <c:pt idx="3">
                  <c:v>3.8514156262678299</c:v>
                </c:pt>
                <c:pt idx="4">
                  <c:v>4.4216717533543797</c:v>
                </c:pt>
                <c:pt idx="5">
                  <c:v>3.9772888640620101</c:v>
                </c:pt>
              </c:numCache>
            </c:numRef>
          </c:val>
          <c:smooth val="0"/>
          <c:extLst>
            <c:ext xmlns:c16="http://schemas.microsoft.com/office/drawing/2014/chart" uri="{C3380CC4-5D6E-409C-BE32-E72D297353CC}">
              <c16:uniqueId val="{00000001-8230-458C-891B-3CC78F9E1785}"/>
            </c:ext>
          </c:extLst>
        </c:ser>
        <c:ser>
          <c:idx val="1"/>
          <c:order val="2"/>
          <c:tx>
            <c:strRef>
              <c:f>'FIT SCORE CARNEGIE'!$C$72</c:f>
              <c:strCache>
                <c:ptCount val="1"/>
                <c:pt idx="0">
                  <c:v>MA-Medium (14)</c:v>
                </c:pt>
              </c:strCache>
            </c:strRef>
          </c:tx>
          <c:spPr>
            <a:ln w="25400">
              <a:solidFill>
                <a:srgbClr val="DD0806"/>
              </a:solidFill>
              <a:prstDash val="solid"/>
            </a:ln>
          </c:spPr>
          <c:marker>
            <c:symbol val="star"/>
            <c:size val="5"/>
            <c:spPr>
              <a:noFill/>
              <a:ln>
                <a:solidFill>
                  <a:srgbClr val="FF0000"/>
                </a:solidFill>
                <a:prstDash val="solid"/>
              </a:ln>
            </c:spPr>
          </c:marker>
          <c:cat>
            <c:strRef>
              <c:f>'FIT SCORE CARNEGIE'!$D$70:$I$70</c:f>
              <c:strCache>
                <c:ptCount val="6"/>
                <c:pt idx="0">
                  <c:v>2013-2014</c:v>
                </c:pt>
                <c:pt idx="1">
                  <c:v>2014-2015</c:v>
                </c:pt>
                <c:pt idx="2">
                  <c:v>2015-2016</c:v>
                </c:pt>
                <c:pt idx="3">
                  <c:v>2016-2017</c:v>
                </c:pt>
                <c:pt idx="4">
                  <c:v>2017-2018</c:v>
                </c:pt>
                <c:pt idx="5">
                  <c:v>2018-2019</c:v>
                </c:pt>
              </c:strCache>
            </c:strRef>
          </c:cat>
          <c:val>
            <c:numRef>
              <c:f>'FIT SCORE CARNEGIE'!$D$72:$I$72</c:f>
              <c:numCache>
                <c:formatCode>0.0</c:formatCode>
                <c:ptCount val="6"/>
                <c:pt idx="0">
                  <c:v>3.3070471194269251</c:v>
                </c:pt>
                <c:pt idx="1">
                  <c:v>3.7484309230612749</c:v>
                </c:pt>
                <c:pt idx="2">
                  <c:v>3.4164976867930301</c:v>
                </c:pt>
                <c:pt idx="3">
                  <c:v>3.1484528285331246</c:v>
                </c:pt>
                <c:pt idx="4">
                  <c:v>3.4840971487104651</c:v>
                </c:pt>
                <c:pt idx="5">
                  <c:v>3.1457229183525901</c:v>
                </c:pt>
              </c:numCache>
            </c:numRef>
          </c:val>
          <c:smooth val="0"/>
          <c:extLst>
            <c:ext xmlns:c16="http://schemas.microsoft.com/office/drawing/2014/chart" uri="{C3380CC4-5D6E-409C-BE32-E72D297353CC}">
              <c16:uniqueId val="{00000002-8230-458C-891B-3CC78F9E1785}"/>
            </c:ext>
          </c:extLst>
        </c:ser>
        <c:ser>
          <c:idx val="2"/>
          <c:order val="3"/>
          <c:tx>
            <c:strRef>
              <c:f>'FIT SCORE CARNEGIE'!$C$73</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'FIT SCORE CARNEGIE'!$D$70:$I$70</c:f>
              <c:strCache>
                <c:ptCount val="6"/>
                <c:pt idx="0">
                  <c:v>2013-2014</c:v>
                </c:pt>
                <c:pt idx="1">
                  <c:v>2014-2015</c:v>
                </c:pt>
                <c:pt idx="2">
                  <c:v>2015-2016</c:v>
                </c:pt>
                <c:pt idx="3">
                  <c:v>2016-2017</c:v>
                </c:pt>
                <c:pt idx="4">
                  <c:v>2017-2018</c:v>
                </c:pt>
                <c:pt idx="5">
                  <c:v>2018-2019</c:v>
                </c:pt>
              </c:strCache>
            </c:strRef>
          </c:cat>
          <c:val>
            <c:numRef>
              <c:f>'FIT SCORE CARNEGIE'!$D$73:$I$73</c:f>
              <c:numCache>
                <c:formatCode>0.0</c:formatCode>
                <c:ptCount val="6"/>
                <c:pt idx="0">
                  <c:v>3.0132102641221898</c:v>
                </c:pt>
                <c:pt idx="1">
                  <c:v>2.9499723789441701</c:v>
                </c:pt>
                <c:pt idx="2">
                  <c:v>0.87308234987956701</c:v>
                </c:pt>
                <c:pt idx="3">
                  <c:v>1.6854974502361399</c:v>
                </c:pt>
                <c:pt idx="4">
                  <c:v>2.7875777312746002</c:v>
                </c:pt>
                <c:pt idx="5">
                  <c:v>1.19202426560469</c:v>
                </c:pt>
              </c:numCache>
            </c:numRef>
          </c:val>
          <c:smooth val="0"/>
          <c:extLst>
            <c:ext xmlns:c16="http://schemas.microsoft.com/office/drawing/2014/chart" uri="{C3380CC4-5D6E-409C-BE32-E72D297353CC}">
              <c16:uniqueId val="{00000003-8230-458C-891B-3CC78F9E1785}"/>
            </c:ext>
          </c:extLst>
        </c:ser>
        <c:ser>
          <c:idx val="3"/>
          <c:order val="4"/>
          <c:tx>
            <c:strRef>
              <c:f>'FIT SCORE CARNEGIE'!$C$74</c:f>
              <c:strCache>
                <c:ptCount val="1"/>
                <c:pt idx="0">
                  <c:v>BA-Arts &amp; Sci (6)</c:v>
                </c:pt>
              </c:strCache>
            </c:strRef>
          </c:tx>
          <c:spPr>
            <a:ln w="25400">
              <a:solidFill>
                <a:srgbClr val="006411"/>
              </a:solidFill>
              <a:prstDash val="solid"/>
            </a:ln>
          </c:spPr>
          <c:marker>
            <c:symbol val="x"/>
            <c:size val="5"/>
            <c:spPr>
              <a:noFill/>
              <a:ln>
                <a:solidFill>
                  <a:srgbClr val="008000"/>
                </a:solidFill>
                <a:prstDash val="solid"/>
              </a:ln>
            </c:spPr>
          </c:marker>
          <c:cat>
            <c:strRef>
              <c:f>'FIT SCORE CARNEGIE'!$D$70:$I$70</c:f>
              <c:strCache>
                <c:ptCount val="6"/>
                <c:pt idx="0">
                  <c:v>2013-2014</c:v>
                </c:pt>
                <c:pt idx="1">
                  <c:v>2014-2015</c:v>
                </c:pt>
                <c:pt idx="2">
                  <c:v>2015-2016</c:v>
                </c:pt>
                <c:pt idx="3">
                  <c:v>2016-2017</c:v>
                </c:pt>
                <c:pt idx="4">
                  <c:v>2017-2018</c:v>
                </c:pt>
                <c:pt idx="5">
                  <c:v>2018-2019</c:v>
                </c:pt>
              </c:strCache>
            </c:strRef>
          </c:cat>
          <c:val>
            <c:numRef>
              <c:f>'FIT SCORE CARNEGIE'!$D$74:$I$74</c:f>
              <c:numCache>
                <c:formatCode>0.0</c:formatCode>
                <c:ptCount val="6"/>
                <c:pt idx="0">
                  <c:v>8.431957488144235</c:v>
                </c:pt>
                <c:pt idx="1">
                  <c:v>6.3728263154507907</c:v>
                </c:pt>
                <c:pt idx="2">
                  <c:v>5.4958911445597352</c:v>
                </c:pt>
                <c:pt idx="3">
                  <c:v>7.6309547522619452</c:v>
                </c:pt>
                <c:pt idx="4">
                  <c:v>6.3524890536475755</c:v>
                </c:pt>
                <c:pt idx="5">
                  <c:v>6.2351835507040843</c:v>
                </c:pt>
              </c:numCache>
            </c:numRef>
          </c:val>
          <c:smooth val="0"/>
          <c:extLst>
            <c:ext xmlns:c16="http://schemas.microsoft.com/office/drawing/2014/chart" uri="{C3380CC4-5D6E-409C-BE32-E72D297353CC}">
              <c16:uniqueId val="{00000004-8230-458C-891B-3CC78F9E1785}"/>
            </c:ext>
          </c:extLst>
        </c:ser>
        <c:ser>
          <c:idx val="4"/>
          <c:order val="5"/>
          <c:tx>
            <c:strRef>
              <c:f>'FIT SCORE CARNEGIE'!$C$75</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'FIT SCORE CARNEGIE'!$D$70:$I$70</c:f>
              <c:strCache>
                <c:ptCount val="6"/>
                <c:pt idx="0">
                  <c:v>2013-2014</c:v>
                </c:pt>
                <c:pt idx="1">
                  <c:v>2014-2015</c:v>
                </c:pt>
                <c:pt idx="2">
                  <c:v>2015-2016</c:v>
                </c:pt>
                <c:pt idx="3">
                  <c:v>2016-2017</c:v>
                </c:pt>
                <c:pt idx="4">
                  <c:v>2017-2018</c:v>
                </c:pt>
                <c:pt idx="5">
                  <c:v>2018-2019</c:v>
                </c:pt>
              </c:strCache>
            </c:strRef>
          </c:cat>
          <c:val>
            <c:numRef>
              <c:f>'FIT SCORE CARNEGIE'!$D$75:$I$75</c:f>
              <c:numCache>
                <c:formatCode>0.0</c:formatCode>
                <c:ptCount val="6"/>
                <c:pt idx="0">
                  <c:v>3.6595039744579898</c:v>
                </c:pt>
                <c:pt idx="1">
                  <c:v>2.3722265780982799</c:v>
                </c:pt>
                <c:pt idx="2">
                  <c:v>2.2842954772748301</c:v>
                </c:pt>
                <c:pt idx="3">
                  <c:v>3.1194058921654801</c:v>
                </c:pt>
                <c:pt idx="4">
                  <c:v>3.00478215966102</c:v>
                </c:pt>
                <c:pt idx="5">
                  <c:v>2.67153191745289</c:v>
                </c:pt>
              </c:numCache>
            </c:numRef>
          </c:val>
          <c:smooth val="0"/>
          <c:extLst>
            <c:ext xmlns:c16="http://schemas.microsoft.com/office/drawing/2014/chart" uri="{C3380CC4-5D6E-409C-BE32-E72D297353CC}">
              <c16:uniqueId val="{00000005-8230-458C-891B-3CC78F9E1785}"/>
            </c:ext>
          </c:extLst>
        </c:ser>
        <c:ser>
          <c:idx val="5"/>
          <c:order val="6"/>
          <c:tx>
            <c:strRef>
              <c:f>'FIT SCORE CARNEGIE'!$C$76</c:f>
              <c:strCache>
                <c:ptCount val="1"/>
                <c:pt idx="0">
                  <c:v>National Median</c:v>
                </c:pt>
              </c:strCache>
            </c:strRef>
          </c:tx>
          <c:spPr>
            <a:ln w="38100">
              <a:solidFill>
                <a:srgbClr val="000000"/>
              </a:solidFill>
              <a:prstDash val="solid"/>
            </a:ln>
          </c:spPr>
          <c:marker>
            <c:symbol val="square"/>
            <c:size val="7"/>
            <c:spPr>
              <a:solidFill>
                <a:schemeClr val="tx1"/>
              </a:solidFill>
              <a:ln>
                <a:solidFill>
                  <a:srgbClr val="000000"/>
                </a:solidFill>
                <a:prstDash val="solid"/>
              </a:ln>
            </c:spPr>
          </c:marker>
          <c:cat>
            <c:strRef>
              <c:f>'FIT SCORE CARNEGIE'!$D$70:$I$70</c:f>
              <c:strCache>
                <c:ptCount val="6"/>
                <c:pt idx="0">
                  <c:v>2013-2014</c:v>
                </c:pt>
                <c:pt idx="1">
                  <c:v>2014-2015</c:v>
                </c:pt>
                <c:pt idx="2">
                  <c:v>2015-2016</c:v>
                </c:pt>
                <c:pt idx="3">
                  <c:v>2016-2017</c:v>
                </c:pt>
                <c:pt idx="4">
                  <c:v>2017-2018</c:v>
                </c:pt>
                <c:pt idx="5">
                  <c:v>2018-2019</c:v>
                </c:pt>
              </c:strCache>
            </c:strRef>
          </c:cat>
          <c:val>
            <c:numRef>
              <c:f>'FIT SCORE CARNEGIE'!$D$76:$I$76</c:f>
              <c:numCache>
                <c:formatCode>0.0</c:formatCode>
                <c:ptCount val="6"/>
                <c:pt idx="0">
                  <c:v>4.1531794289361104</c:v>
                </c:pt>
                <c:pt idx="1">
                  <c:v>3.3794644175282702</c:v>
                </c:pt>
                <c:pt idx="2">
                  <c:v>2.60422922256351</c:v>
                </c:pt>
                <c:pt idx="3">
                  <c:v>3.8175312981119198</c:v>
                </c:pt>
                <c:pt idx="4">
                  <c:v>3.6340864296991202</c:v>
                </c:pt>
                <c:pt idx="5">
                  <c:v>3.1331489281490201</c:v>
                </c:pt>
              </c:numCache>
            </c:numRef>
          </c:val>
          <c:smooth val="0"/>
          <c:extLst>
            <c:ext xmlns:c16="http://schemas.microsoft.com/office/drawing/2014/chart" uri="{C3380CC4-5D6E-409C-BE32-E72D297353CC}">
              <c16:uniqueId val="{00000006-8230-458C-891B-3CC78F9E1785}"/>
            </c:ext>
          </c:extLst>
        </c:ser>
        <c:ser>
          <c:idx val="6"/>
          <c:order val="7"/>
          <c:tx>
            <c:strRef>
              <c:f>'FIT SCORE CARNEGIE'!$C$77</c:f>
              <c:strCache>
                <c:ptCount val="1"/>
                <c:pt idx="0">
                  <c:v>TEXAS LUTHERAN</c:v>
                </c:pt>
              </c:strCache>
            </c:strRef>
          </c:tx>
          <c:spPr>
            <a:ln w="38100">
              <a:solidFill>
                <a:srgbClr val="FCF305"/>
              </a:solidFill>
              <a:prstDash val="solid"/>
            </a:ln>
          </c:spPr>
          <c:marker>
            <c:symbol val="diamond"/>
            <c:size val="7"/>
            <c:spPr>
              <a:solidFill>
                <a:srgbClr val="FFFF00"/>
              </a:solidFill>
              <a:ln>
                <a:solidFill>
                  <a:schemeClr val="tx1"/>
                </a:solidFill>
              </a:ln>
            </c:spPr>
          </c:marker>
          <c:cat>
            <c:strRef>
              <c:f>'FIT SCORE CARNEGIE'!$D$70:$I$70</c:f>
              <c:strCache>
                <c:ptCount val="6"/>
                <c:pt idx="0">
                  <c:v>2013-2014</c:v>
                </c:pt>
                <c:pt idx="1">
                  <c:v>2014-2015</c:v>
                </c:pt>
                <c:pt idx="2">
                  <c:v>2015-2016</c:v>
                </c:pt>
                <c:pt idx="3">
                  <c:v>2016-2017</c:v>
                </c:pt>
                <c:pt idx="4">
                  <c:v>2017-2018</c:v>
                </c:pt>
                <c:pt idx="5">
                  <c:v>2018-2019</c:v>
                </c:pt>
              </c:strCache>
            </c:strRef>
          </c:cat>
          <c:val>
            <c:numRef>
              <c:f>'FIT SCORE CARNEGIE'!$D$77:$I$77</c:f>
              <c:numCache>
                <c:formatCode>0.0</c:formatCode>
                <c:ptCount val="6"/>
                <c:pt idx="0">
                  <c:v>4.2120171764852676</c:v>
                </c:pt>
                <c:pt idx="1">
                  <c:v>6.6154766269422156</c:v>
                </c:pt>
                <c:pt idx="2">
                  <c:v>3.1546000705773585</c:v>
                </c:pt>
                <c:pt idx="3">
                  <c:v>2.9889549337855192</c:v>
                </c:pt>
                <c:pt idx="4">
                  <c:v>3.4025287924581828</c:v>
                </c:pt>
                <c:pt idx="5">
                  <c:v>3.3026921007914694</c:v>
                </c:pt>
              </c:numCache>
            </c:numRef>
          </c:val>
          <c:smooth val="0"/>
          <c:extLst>
            <c:ext xmlns:c16="http://schemas.microsoft.com/office/drawing/2014/chart" uri="{C3380CC4-5D6E-409C-BE32-E72D297353CC}">
              <c16:uniqueId val="{00000007-8230-458C-891B-3CC78F9E1785}"/>
            </c:ext>
          </c:extLst>
        </c:ser>
        <c:dLbls>
          <c:showLegendKey val="0"/>
          <c:showVal val="0"/>
          <c:showCatName val="0"/>
          <c:showSerName val="0"/>
          <c:showPercent val="0"/>
          <c:showBubbleSize val="0"/>
        </c:dLbls>
        <c:smooth val="0"/>
        <c:axId val="617293896"/>
        <c:axId val="617296640"/>
      </c:lineChart>
      <c:catAx>
        <c:axId val="617293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17296640"/>
        <c:crossesAt val="-5"/>
        <c:auto val="1"/>
        <c:lblAlgn val="ctr"/>
        <c:lblOffset val="100"/>
        <c:tickLblSkip val="1"/>
        <c:tickMarkSkip val="1"/>
        <c:noMultiLvlLbl val="0"/>
      </c:catAx>
      <c:valAx>
        <c:axId val="617296640"/>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17293896"/>
        <c:crosses val="autoZero"/>
        <c:crossBetween val="between"/>
      </c:valAx>
      <c:spPr>
        <a:solidFill>
          <a:srgbClr val="C0C0C0"/>
        </a:solidFill>
        <a:ln w="12700">
          <a:solidFill>
            <a:srgbClr val="808080"/>
          </a:solidFill>
          <a:prstDash val="solid"/>
        </a:ln>
      </c:spPr>
    </c:plotArea>
    <c:legend>
      <c:legendPos val="r"/>
      <c:layout>
        <c:manualLayout>
          <c:xMode val="edge"/>
          <c:yMode val="edge"/>
          <c:x val="0.83158062537556476"/>
          <c:y val="1.5666344578990292E-2"/>
          <c:w val="0.15777497563694221"/>
          <c:h val="0.4386557293915284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a:t>STANDARD MEASURES WEIGHTED CONTRIBUTION TO FIT SCORE</a:t>
            </a:r>
          </a:p>
        </c:rich>
      </c:tx>
      <c:layout>
        <c:manualLayout>
          <c:xMode val="edge"/>
          <c:yMode val="edge"/>
          <c:x val="0.24909410386777631"/>
          <c:y val="2.7379934054204223E-2"/>
        </c:manualLayout>
      </c:layout>
      <c:overlay val="0"/>
      <c:spPr>
        <a:noFill/>
        <a:ln w="25400">
          <a:noFill/>
        </a:ln>
      </c:spPr>
    </c:title>
    <c:autoTitleDeleted val="0"/>
    <c:plotArea>
      <c:layout>
        <c:manualLayout>
          <c:layoutTarget val="inner"/>
          <c:xMode val="edge"/>
          <c:yMode val="edge"/>
          <c:x val="5.4564533053515218E-2"/>
          <c:y val="0.18333375961160625"/>
          <c:w val="0.80587618048268628"/>
          <c:h val="0.73095408052939115"/>
        </c:manualLayout>
      </c:layout>
      <c:barChart>
        <c:barDir val="col"/>
        <c:grouping val="stacked"/>
        <c:varyColors val="0"/>
        <c:ser>
          <c:idx val="0"/>
          <c:order val="1"/>
          <c:tx>
            <c:strRef>
              <c:f>PROJECTION!$D$16</c:f>
              <c:strCache>
                <c:ptCount val="1"/>
                <c:pt idx="0">
                  <c:v>Operating Margin Ratio</c:v>
                </c:pt>
              </c:strCache>
            </c:strRef>
          </c:tx>
          <c:spPr>
            <a:solidFill>
              <a:srgbClr val="9999FF"/>
            </a:solidFill>
            <a:ln w="12700">
              <a:solidFill>
                <a:srgbClr val="000000"/>
              </a:solidFill>
              <a:prstDash val="solid"/>
            </a:ln>
          </c:spPr>
          <c:invertIfNegative val="0"/>
          <c:cat>
            <c:strRef>
              <c:f>PROJECTION!$E$15:$N$15</c:f>
              <c:strCache>
                <c:ptCount val="10"/>
                <c:pt idx="0">
                  <c:v>2013-2014</c:v>
                </c:pt>
                <c:pt idx="1">
                  <c:v>2014-2015</c:v>
                </c:pt>
                <c:pt idx="2">
                  <c:v>2015-2016</c:v>
                </c:pt>
                <c:pt idx="3">
                  <c:v>2016-2017</c:v>
                </c:pt>
                <c:pt idx="4">
                  <c:v>2017-2018</c:v>
                </c:pt>
                <c:pt idx="5">
                  <c:v>2018-2019</c:v>
                </c:pt>
                <c:pt idx="6">
                  <c:v>2019-2020</c:v>
                </c:pt>
                <c:pt idx="7">
                  <c:v>2020-2021</c:v>
                </c:pt>
                <c:pt idx="8">
                  <c:v>2021-2022</c:v>
                </c:pt>
                <c:pt idx="9">
                  <c:v>SCENARIO</c:v>
                </c:pt>
              </c:strCache>
            </c:strRef>
          </c:cat>
          <c:val>
            <c:numRef>
              <c:f>PROJECTION!$E$16:$N$16</c:f>
              <c:numCache>
                <c:formatCode>_(* #,##0.0_);_(* \(#,##0.0\);_(* "-"??_);_(@_)</c:formatCode>
                <c:ptCount val="10"/>
                <c:pt idx="0">
                  <c:v>-0.10913651263044488</c:v>
                </c:pt>
                <c:pt idx="1">
                  <c:v>1</c:v>
                </c:pt>
                <c:pt idx="2">
                  <c:v>-0.4</c:v>
                </c:pt>
                <c:pt idx="3">
                  <c:v>-0.4</c:v>
                </c:pt>
                <c:pt idx="4">
                  <c:v>0.48067336544198941</c:v>
                </c:pt>
                <c:pt idx="5">
                  <c:v>1</c:v>
                </c:pt>
                <c:pt idx="6">
                  <c:v>0</c:v>
                </c:pt>
                <c:pt idx="7">
                  <c:v>0</c:v>
                </c:pt>
                <c:pt idx="8">
                  <c:v>0</c:v>
                </c:pt>
                <c:pt idx="9">
                  <c:v>0</c:v>
                </c:pt>
              </c:numCache>
            </c:numRef>
          </c:val>
          <c:extLst>
            <c:ext xmlns:c16="http://schemas.microsoft.com/office/drawing/2014/chart" uri="{C3380CC4-5D6E-409C-BE32-E72D297353CC}">
              <c16:uniqueId val="{00000000-AABE-46BD-A450-88D4035576E8}"/>
            </c:ext>
          </c:extLst>
        </c:ser>
        <c:ser>
          <c:idx val="1"/>
          <c:order val="2"/>
          <c:tx>
            <c:strRef>
              <c:f>PROJECTION!$D$17</c:f>
              <c:strCache>
                <c:ptCount val="1"/>
                <c:pt idx="0">
                  <c:v>Change in Net Assets Ratio</c:v>
                </c:pt>
              </c:strCache>
            </c:strRef>
          </c:tx>
          <c:spPr>
            <a:solidFill>
              <a:srgbClr val="993366"/>
            </a:solidFill>
            <a:ln w="12700">
              <a:solidFill>
                <a:srgbClr val="000000"/>
              </a:solidFill>
              <a:prstDash val="solid"/>
            </a:ln>
          </c:spPr>
          <c:invertIfNegative val="0"/>
          <c:cat>
            <c:strRef>
              <c:f>PROJECTION!$E$15:$N$15</c:f>
              <c:strCache>
                <c:ptCount val="10"/>
                <c:pt idx="0">
                  <c:v>2013-2014</c:v>
                </c:pt>
                <c:pt idx="1">
                  <c:v>2014-2015</c:v>
                </c:pt>
                <c:pt idx="2">
                  <c:v>2015-2016</c:v>
                </c:pt>
                <c:pt idx="3">
                  <c:v>2016-2017</c:v>
                </c:pt>
                <c:pt idx="4">
                  <c:v>2017-2018</c:v>
                </c:pt>
                <c:pt idx="5">
                  <c:v>2018-2019</c:v>
                </c:pt>
                <c:pt idx="6">
                  <c:v>2019-2020</c:v>
                </c:pt>
                <c:pt idx="7">
                  <c:v>2020-2021</c:v>
                </c:pt>
                <c:pt idx="8">
                  <c:v>2021-2022</c:v>
                </c:pt>
                <c:pt idx="9">
                  <c:v>SCENARIO</c:v>
                </c:pt>
              </c:strCache>
            </c:strRef>
          </c:cat>
          <c:val>
            <c:numRef>
              <c:f>PROJECTION!$E$17:$N$17</c:f>
              <c:numCache>
                <c:formatCode>_(* #,##0.0_);_(* \(#,##0.0\);_(* "-"??_);_(@_)</c:formatCode>
                <c:ptCount val="10"/>
                <c:pt idx="0">
                  <c:v>0.52581002688615053</c:v>
                </c:pt>
                <c:pt idx="1">
                  <c:v>1.0691589725519139</c:v>
                </c:pt>
                <c:pt idx="2">
                  <c:v>-0.4035768712570198</c:v>
                </c:pt>
                <c:pt idx="3">
                  <c:v>0.2052535641804264</c:v>
                </c:pt>
                <c:pt idx="4">
                  <c:v>0.11172227047558614</c:v>
                </c:pt>
                <c:pt idx="5">
                  <c:v>1.3236608496405187</c:v>
                </c:pt>
                <c:pt idx="6">
                  <c:v>0</c:v>
                </c:pt>
                <c:pt idx="7">
                  <c:v>0</c:v>
                </c:pt>
                <c:pt idx="8">
                  <c:v>0</c:v>
                </c:pt>
                <c:pt idx="9">
                  <c:v>0</c:v>
                </c:pt>
              </c:numCache>
            </c:numRef>
          </c:val>
          <c:extLst>
            <c:ext xmlns:c16="http://schemas.microsoft.com/office/drawing/2014/chart" uri="{C3380CC4-5D6E-409C-BE32-E72D297353CC}">
              <c16:uniqueId val="{00000001-AABE-46BD-A450-88D4035576E8}"/>
            </c:ext>
          </c:extLst>
        </c:ser>
        <c:ser>
          <c:idx val="2"/>
          <c:order val="3"/>
          <c:tx>
            <c:strRef>
              <c:f>PROJECTION!$D$18</c:f>
              <c:strCache>
                <c:ptCount val="1"/>
                <c:pt idx="0">
                  <c:v>Debt to Expendable Equity Ratio</c:v>
                </c:pt>
              </c:strCache>
            </c:strRef>
          </c:tx>
          <c:spPr>
            <a:pattFill prst="dkUpDiag">
              <a:fgClr>
                <a:srgbClr val="000080"/>
              </a:fgClr>
              <a:bgClr>
                <a:srgbClr val="FFFFFF"/>
              </a:bgClr>
            </a:pattFill>
            <a:ln w="12700">
              <a:solidFill>
                <a:srgbClr val="000000"/>
              </a:solidFill>
              <a:prstDash val="solid"/>
            </a:ln>
          </c:spPr>
          <c:invertIfNegative val="0"/>
          <c:cat>
            <c:strRef>
              <c:f>PROJECTION!$E$15:$N$15</c:f>
              <c:strCache>
                <c:ptCount val="10"/>
                <c:pt idx="0">
                  <c:v>2013-2014</c:v>
                </c:pt>
                <c:pt idx="1">
                  <c:v>2014-2015</c:v>
                </c:pt>
                <c:pt idx="2">
                  <c:v>2015-2016</c:v>
                </c:pt>
                <c:pt idx="3">
                  <c:v>2016-2017</c:v>
                </c:pt>
                <c:pt idx="4">
                  <c:v>2017-2018</c:v>
                </c:pt>
                <c:pt idx="5">
                  <c:v>2018-2019</c:v>
                </c:pt>
                <c:pt idx="6">
                  <c:v>2019-2020</c:v>
                </c:pt>
                <c:pt idx="7">
                  <c:v>2020-2021</c:v>
                </c:pt>
                <c:pt idx="8">
                  <c:v>2021-2022</c:v>
                </c:pt>
                <c:pt idx="9">
                  <c:v>SCENARIO</c:v>
                </c:pt>
              </c:strCache>
            </c:strRef>
          </c:cat>
          <c:val>
            <c:numRef>
              <c:f>PROJECTION!$E$18:$N$18</c:f>
              <c:numCache>
                <c:formatCode>_(* #,##0.0_);_(* \(#,##0.0\);_(* "-"??_);_(@_)</c:formatCode>
                <c:ptCount val="10"/>
                <c:pt idx="0">
                  <c:v>1.1051311763089526</c:v>
                </c:pt>
                <c:pt idx="1">
                  <c:v>1.4181416686246646</c:v>
                </c:pt>
                <c:pt idx="2">
                  <c:v>1.2923699043479537</c:v>
                </c:pt>
                <c:pt idx="3">
                  <c:v>0.9482749281614189</c:v>
                </c:pt>
                <c:pt idx="4">
                  <c:v>0.8104914266212957</c:v>
                </c:pt>
                <c:pt idx="5">
                  <c:v>0.30696711795802406</c:v>
                </c:pt>
                <c:pt idx="6">
                  <c:v>0</c:v>
                </c:pt>
                <c:pt idx="7">
                  <c:v>0</c:v>
                </c:pt>
                <c:pt idx="8">
                  <c:v>0</c:v>
                </c:pt>
                <c:pt idx="9">
                  <c:v>0</c:v>
                </c:pt>
              </c:numCache>
            </c:numRef>
          </c:val>
          <c:extLst>
            <c:ext xmlns:c16="http://schemas.microsoft.com/office/drawing/2014/chart" uri="{C3380CC4-5D6E-409C-BE32-E72D297353CC}">
              <c16:uniqueId val="{00000002-AABE-46BD-A450-88D4035576E8}"/>
            </c:ext>
          </c:extLst>
        </c:ser>
        <c:ser>
          <c:idx val="3"/>
          <c:order val="4"/>
          <c:tx>
            <c:strRef>
              <c:f>PROJECTION!$D$19</c:f>
              <c:strCache>
                <c:ptCount val="1"/>
                <c:pt idx="0">
                  <c:v>Operating Reserve Ratio</c:v>
                </c:pt>
              </c:strCache>
            </c:strRef>
          </c:tx>
          <c:spPr>
            <a:solidFill>
              <a:srgbClr val="CCFFFF"/>
            </a:solidFill>
            <a:ln w="12700">
              <a:solidFill>
                <a:srgbClr val="000000"/>
              </a:solidFill>
              <a:prstDash val="solid"/>
            </a:ln>
          </c:spPr>
          <c:invertIfNegative val="0"/>
          <c:cat>
            <c:strRef>
              <c:f>PROJECTION!$E$15:$N$15</c:f>
              <c:strCache>
                <c:ptCount val="10"/>
                <c:pt idx="0">
                  <c:v>2013-2014</c:v>
                </c:pt>
                <c:pt idx="1">
                  <c:v>2014-2015</c:v>
                </c:pt>
                <c:pt idx="2">
                  <c:v>2015-2016</c:v>
                </c:pt>
                <c:pt idx="3">
                  <c:v>2016-2017</c:v>
                </c:pt>
                <c:pt idx="4">
                  <c:v>2017-2018</c:v>
                </c:pt>
                <c:pt idx="5">
                  <c:v>2018-2019</c:v>
                </c:pt>
                <c:pt idx="6">
                  <c:v>2019-2020</c:v>
                </c:pt>
                <c:pt idx="7">
                  <c:v>2020-2021</c:v>
                </c:pt>
                <c:pt idx="8">
                  <c:v>2021-2022</c:v>
                </c:pt>
                <c:pt idx="9">
                  <c:v>SCENARIO</c:v>
                </c:pt>
              </c:strCache>
            </c:strRef>
          </c:cat>
          <c:val>
            <c:numRef>
              <c:f>PROJECTION!$E$19:$N$19</c:f>
              <c:numCache>
                <c:formatCode>_(* #,##0.0_);_(* \(#,##0.0\);_(* "-"??_);_(@_)</c:formatCode>
                <c:ptCount val="10"/>
                <c:pt idx="0">
                  <c:v>2.6902124859206089</c:v>
                </c:pt>
                <c:pt idx="1">
                  <c:v>3.1281759857656373</c:v>
                </c:pt>
                <c:pt idx="2">
                  <c:v>2.6658070374864247</c:v>
                </c:pt>
                <c:pt idx="3">
                  <c:v>2.235426441443674</c:v>
                </c:pt>
                <c:pt idx="4">
                  <c:v>1.9996417299193112</c:v>
                </c:pt>
                <c:pt idx="5">
                  <c:v>0.67206413319292657</c:v>
                </c:pt>
                <c:pt idx="6">
                  <c:v>0</c:v>
                </c:pt>
                <c:pt idx="7">
                  <c:v>0</c:v>
                </c:pt>
                <c:pt idx="8">
                  <c:v>0</c:v>
                </c:pt>
                <c:pt idx="9">
                  <c:v>0</c:v>
                </c:pt>
              </c:numCache>
            </c:numRef>
          </c:val>
          <c:extLst>
            <c:ext xmlns:c16="http://schemas.microsoft.com/office/drawing/2014/chart" uri="{C3380CC4-5D6E-409C-BE32-E72D297353CC}">
              <c16:uniqueId val="{00000003-AABE-46BD-A450-88D4035576E8}"/>
            </c:ext>
          </c:extLst>
        </c:ser>
        <c:dLbls>
          <c:showLegendKey val="0"/>
          <c:showVal val="0"/>
          <c:showCatName val="0"/>
          <c:showSerName val="0"/>
          <c:showPercent val="0"/>
          <c:showBubbleSize val="0"/>
        </c:dLbls>
        <c:gapWidth val="150"/>
        <c:overlap val="100"/>
        <c:axId val="617293112"/>
        <c:axId val="617294288"/>
      </c:barChart>
      <c:lineChart>
        <c:grouping val="standard"/>
        <c:varyColors val="0"/>
        <c:ser>
          <c:idx val="5"/>
          <c:order val="0"/>
          <c:tx>
            <c:strRef>
              <c:f>PROJECTION!$D$21</c:f>
              <c:strCache>
                <c:ptCount val="1"/>
                <c:pt idx="0">
                  <c:v>Baseline</c:v>
                </c:pt>
              </c:strCache>
            </c:strRef>
          </c:tx>
          <c:spPr>
            <a:ln w="25400">
              <a:solidFill>
                <a:srgbClr val="000000"/>
              </a:solidFill>
              <a:prstDash val="lgDash"/>
            </a:ln>
          </c:spPr>
          <c:marker>
            <c:symbol val="none"/>
          </c:marker>
          <c:cat>
            <c:strRef>
              <c:f>PROJECTION!$E$15:$N$15</c:f>
              <c:strCache>
                <c:ptCount val="10"/>
                <c:pt idx="0">
                  <c:v>2013-2014</c:v>
                </c:pt>
                <c:pt idx="1">
                  <c:v>2014-2015</c:v>
                </c:pt>
                <c:pt idx="2">
                  <c:v>2015-2016</c:v>
                </c:pt>
                <c:pt idx="3">
                  <c:v>2016-2017</c:v>
                </c:pt>
                <c:pt idx="4">
                  <c:v>2017-2018</c:v>
                </c:pt>
                <c:pt idx="5">
                  <c:v>2018-2019</c:v>
                </c:pt>
                <c:pt idx="6">
                  <c:v>2019-2020</c:v>
                </c:pt>
                <c:pt idx="7">
                  <c:v>2020-2021</c:v>
                </c:pt>
                <c:pt idx="8">
                  <c:v>2021-2022</c:v>
                </c:pt>
                <c:pt idx="9">
                  <c:v>SCENARIO</c:v>
                </c:pt>
              </c:strCache>
            </c:strRef>
          </c:cat>
          <c:val>
            <c:numRef>
              <c:f>PROJECTION!$E$21:$N$21</c:f>
              <c:numCache>
                <c:formatCode>General</c:formatCode>
                <c:ptCount val="10"/>
                <c:pt idx="0">
                  <c:v>3</c:v>
                </c:pt>
                <c:pt idx="1">
                  <c:v>3</c:v>
                </c:pt>
                <c:pt idx="2">
                  <c:v>3</c:v>
                </c:pt>
                <c:pt idx="3">
                  <c:v>3</c:v>
                </c:pt>
                <c:pt idx="4">
                  <c:v>3</c:v>
                </c:pt>
                <c:pt idx="5">
                  <c:v>3</c:v>
                </c:pt>
                <c:pt idx="6">
                  <c:v>3</c:v>
                </c:pt>
                <c:pt idx="7">
                  <c:v>3</c:v>
                </c:pt>
                <c:pt idx="8">
                  <c:v>3</c:v>
                </c:pt>
                <c:pt idx="9">
                  <c:v>3</c:v>
                </c:pt>
              </c:numCache>
            </c:numRef>
          </c:val>
          <c:smooth val="0"/>
          <c:extLst>
            <c:ext xmlns:c16="http://schemas.microsoft.com/office/drawing/2014/chart" uri="{C3380CC4-5D6E-409C-BE32-E72D297353CC}">
              <c16:uniqueId val="{00000004-AABE-46BD-A450-88D4035576E8}"/>
            </c:ext>
          </c:extLst>
        </c:ser>
        <c:ser>
          <c:idx val="4"/>
          <c:order val="5"/>
          <c:tx>
            <c:strRef>
              <c:f>PROJECTION!$D$20</c:f>
              <c:strCache>
                <c:ptCount val="1"/>
                <c:pt idx="0">
                  <c:v>TEXAS LUTHERAN</c:v>
                </c:pt>
              </c:strCache>
            </c:strRef>
          </c:tx>
          <c:spPr>
            <a:ln w="25400">
              <a:solidFill>
                <a:srgbClr val="FCF305"/>
              </a:solidFill>
              <a:prstDash val="solid"/>
            </a:ln>
          </c:spPr>
          <c:marker>
            <c:symbol val="diamond"/>
            <c:size val="7"/>
            <c:spPr>
              <a:solidFill>
                <a:srgbClr val="FFFF00"/>
              </a:solidFill>
              <a:ln>
                <a:solidFill>
                  <a:srgbClr val="000000"/>
                </a:solidFill>
                <a:prstDash val="solid"/>
              </a:ln>
            </c:spPr>
          </c:marker>
          <c:cat>
            <c:strRef>
              <c:f>PROJECTION!$E$15:$N$15</c:f>
              <c:strCache>
                <c:ptCount val="10"/>
                <c:pt idx="0">
                  <c:v>2013-2014</c:v>
                </c:pt>
                <c:pt idx="1">
                  <c:v>2014-2015</c:v>
                </c:pt>
                <c:pt idx="2">
                  <c:v>2015-2016</c:v>
                </c:pt>
                <c:pt idx="3">
                  <c:v>2016-2017</c:v>
                </c:pt>
                <c:pt idx="4">
                  <c:v>2017-2018</c:v>
                </c:pt>
                <c:pt idx="5">
                  <c:v>2018-2019</c:v>
                </c:pt>
                <c:pt idx="6">
                  <c:v>2019-2020</c:v>
                </c:pt>
                <c:pt idx="7">
                  <c:v>2020-2021</c:v>
                </c:pt>
                <c:pt idx="8">
                  <c:v>2021-2022</c:v>
                </c:pt>
                <c:pt idx="9">
                  <c:v>SCENARIO</c:v>
                </c:pt>
              </c:strCache>
            </c:strRef>
          </c:cat>
          <c:val>
            <c:numRef>
              <c:f>PROJECTION!$E$20:$N$20</c:f>
              <c:numCache>
                <c:formatCode>_(* #,##0.0_);_(* \(#,##0.0\);_(* "-"??_);_(@_)</c:formatCode>
                <c:ptCount val="10"/>
                <c:pt idx="0">
                  <c:v>4.2120171764852676</c:v>
                </c:pt>
                <c:pt idx="1">
                  <c:v>6.6154766269422156</c:v>
                </c:pt>
                <c:pt idx="2">
                  <c:v>3.1546000705773585</c:v>
                </c:pt>
                <c:pt idx="3">
                  <c:v>2.9889549337855192</c:v>
                </c:pt>
                <c:pt idx="4">
                  <c:v>3.4025287924581828</c:v>
                </c:pt>
                <c:pt idx="5">
                  <c:v>3.3026921007914694</c:v>
                </c:pt>
                <c:pt idx="6">
                  <c:v>0</c:v>
                </c:pt>
                <c:pt idx="7">
                  <c:v>0</c:v>
                </c:pt>
                <c:pt idx="8">
                  <c:v>0</c:v>
                </c:pt>
                <c:pt idx="9">
                  <c:v>0</c:v>
                </c:pt>
              </c:numCache>
            </c:numRef>
          </c:val>
          <c:smooth val="0"/>
          <c:extLst>
            <c:ext xmlns:c16="http://schemas.microsoft.com/office/drawing/2014/chart" uri="{C3380CC4-5D6E-409C-BE32-E72D297353CC}">
              <c16:uniqueId val="{00000005-AABE-46BD-A450-88D4035576E8}"/>
            </c:ext>
          </c:extLst>
        </c:ser>
        <c:dLbls>
          <c:showLegendKey val="0"/>
          <c:showVal val="0"/>
          <c:showCatName val="0"/>
          <c:showSerName val="0"/>
          <c:showPercent val="0"/>
          <c:showBubbleSize val="0"/>
        </c:dLbls>
        <c:marker val="1"/>
        <c:smooth val="0"/>
        <c:axId val="617293112"/>
        <c:axId val="617294288"/>
      </c:lineChart>
      <c:catAx>
        <c:axId val="617293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Arial"/>
                <a:ea typeface="Arial"/>
                <a:cs typeface="Arial"/>
              </a:defRPr>
            </a:pPr>
            <a:endParaRPr lang="en-US"/>
          </a:p>
        </c:txPr>
        <c:crossAx val="617294288"/>
        <c:crossesAt val="-4"/>
        <c:auto val="1"/>
        <c:lblAlgn val="ctr"/>
        <c:lblOffset val="100"/>
        <c:tickLblSkip val="1"/>
        <c:tickMarkSkip val="1"/>
        <c:noMultiLvlLbl val="0"/>
      </c:catAx>
      <c:valAx>
        <c:axId val="617294288"/>
        <c:scaling>
          <c:orientation val="minMax"/>
          <c:max val="10"/>
          <c:min val="-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617293112"/>
        <c:crosses val="autoZero"/>
        <c:crossBetween val="between"/>
        <c:majorUnit val="2"/>
        <c:minorUnit val="0.4"/>
      </c:valAx>
      <c:spPr>
        <a:solidFill>
          <a:srgbClr val="C0C0C0"/>
        </a:solidFill>
        <a:ln w="12700">
          <a:solidFill>
            <a:srgbClr val="808080"/>
          </a:solidFill>
          <a:prstDash val="solid"/>
        </a:ln>
      </c:spPr>
    </c:plotArea>
    <c:legend>
      <c:legendPos val="r"/>
      <c:layout>
        <c:manualLayout>
          <c:xMode val="edge"/>
          <c:yMode val="edge"/>
          <c:x val="0.84876596307814456"/>
          <c:y val="0.21480415186765139"/>
          <c:w val="0.11660027790643812"/>
          <c:h val="0.48927617937972551"/>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67704280155641"/>
          <c:y val="0.1888111888111888"/>
          <c:w val="0.86964980544747084"/>
          <c:h val="0.72727272727272729"/>
        </c:manualLayout>
      </c:layout>
      <c:lineChart>
        <c:grouping val="standard"/>
        <c:varyColors val="0"/>
        <c:ser>
          <c:idx val="3"/>
          <c:order val="0"/>
          <c:tx>
            <c:strRef>
              <c:f>TRENDS!$C$69</c:f>
              <c:strCache>
                <c:ptCount val="1"/>
                <c:pt idx="0">
                  <c:v>Baseline</c:v>
                </c:pt>
              </c:strCache>
            </c:strRef>
          </c:tx>
          <c:spPr>
            <a:ln w="12700">
              <a:solidFill>
                <a:srgbClr val="000000"/>
              </a:solidFill>
              <a:prstDash val="lgDash"/>
            </a:ln>
          </c:spPr>
          <c:marker>
            <c:symbol val="none"/>
          </c:marker>
          <c:cat>
            <c:strRef>
              <c:f>TRENDS!$D$65:$I$65</c:f>
              <c:strCache>
                <c:ptCount val="6"/>
                <c:pt idx="0">
                  <c:v>2013-2014</c:v>
                </c:pt>
                <c:pt idx="1">
                  <c:v>2014-2015</c:v>
                </c:pt>
                <c:pt idx="2">
                  <c:v>2015-2016</c:v>
                </c:pt>
                <c:pt idx="3">
                  <c:v>2016-2017</c:v>
                </c:pt>
                <c:pt idx="4">
                  <c:v>2017-2018</c:v>
                </c:pt>
                <c:pt idx="5">
                  <c:v>2018-2019</c:v>
                </c:pt>
              </c:strCache>
            </c:strRef>
          </c:cat>
          <c:val>
            <c:numRef>
              <c:f>TRENDS!$D$69:$I$69</c:f>
              <c:numCache>
                <c:formatCode>0.0</c:formatCode>
                <c:ptCount val="6"/>
                <c:pt idx="0">
                  <c:v>3</c:v>
                </c:pt>
                <c:pt idx="1">
                  <c:v>3</c:v>
                </c:pt>
                <c:pt idx="2">
                  <c:v>3</c:v>
                </c:pt>
                <c:pt idx="3">
                  <c:v>3</c:v>
                </c:pt>
                <c:pt idx="4">
                  <c:v>3</c:v>
                </c:pt>
                <c:pt idx="5">
                  <c:v>3</c:v>
                </c:pt>
              </c:numCache>
            </c:numRef>
          </c:val>
          <c:smooth val="0"/>
          <c:extLst>
            <c:ext xmlns:c16="http://schemas.microsoft.com/office/drawing/2014/chart" uri="{C3380CC4-5D6E-409C-BE32-E72D297353CC}">
              <c16:uniqueId val="{00000000-61AC-4D79-A4AD-7A29FADBE82E}"/>
            </c:ext>
          </c:extLst>
        </c:ser>
        <c:ser>
          <c:idx val="1"/>
          <c:order val="1"/>
          <c:tx>
            <c:strRef>
              <c:f>TRENDS!$C$67</c:f>
              <c:strCache>
                <c:ptCount val="1"/>
                <c:pt idx="0">
                  <c:v>WEST MEDIAN</c:v>
                </c:pt>
              </c:strCache>
            </c:strRef>
          </c:tx>
          <c:spPr>
            <a:ln w="25400">
              <a:solidFill>
                <a:srgbClr val="DD0806"/>
              </a:solidFill>
              <a:prstDash val="solid"/>
            </a:ln>
          </c:spPr>
          <c:marker>
            <c:symbol val="circle"/>
            <c:size val="3"/>
            <c:spPr>
              <a:solidFill>
                <a:srgbClr val="FF0000"/>
              </a:solidFill>
              <a:ln>
                <a:solidFill>
                  <a:srgbClr val="DD0806"/>
                </a:solidFill>
                <a:prstDash val="solid"/>
              </a:ln>
            </c:spPr>
          </c:marker>
          <c:cat>
            <c:strRef>
              <c:f>TRENDS!$D$65:$I$65</c:f>
              <c:strCache>
                <c:ptCount val="6"/>
                <c:pt idx="0">
                  <c:v>2013-2014</c:v>
                </c:pt>
                <c:pt idx="1">
                  <c:v>2014-2015</c:v>
                </c:pt>
                <c:pt idx="2">
                  <c:v>2015-2016</c:v>
                </c:pt>
                <c:pt idx="3">
                  <c:v>2016-2017</c:v>
                </c:pt>
                <c:pt idx="4">
                  <c:v>2017-2018</c:v>
                </c:pt>
                <c:pt idx="5">
                  <c:v>2018-2019</c:v>
                </c:pt>
              </c:strCache>
            </c:strRef>
          </c:cat>
          <c:val>
            <c:numRef>
              <c:f>TRENDS!$D$67:$I$67</c:f>
              <c:numCache>
                <c:formatCode>#,##0.0</c:formatCode>
                <c:ptCount val="6"/>
                <c:pt idx="0">
                  <c:v>3.8627883653355499</c:v>
                </c:pt>
                <c:pt idx="1">
                  <c:v>3.4922453966590599</c:v>
                </c:pt>
                <c:pt idx="2">
                  <c:v>3.0844276074133998</c:v>
                </c:pt>
                <c:pt idx="3">
                  <c:v>3.4184891358676501</c:v>
                </c:pt>
                <c:pt idx="4">
                  <c:v>3.60649941473473</c:v>
                </c:pt>
                <c:pt idx="5">
                  <c:v>2.8979472499602599</c:v>
                </c:pt>
              </c:numCache>
            </c:numRef>
          </c:val>
          <c:smooth val="0"/>
          <c:extLst>
            <c:ext xmlns:c16="http://schemas.microsoft.com/office/drawing/2014/chart" uri="{C3380CC4-5D6E-409C-BE32-E72D297353CC}">
              <c16:uniqueId val="{00000001-61AC-4D79-A4AD-7A29FADBE82E}"/>
            </c:ext>
          </c:extLst>
        </c:ser>
        <c:ser>
          <c:idx val="0"/>
          <c:order val="2"/>
          <c:tx>
            <c:strRef>
              <c:f>TRENDS!$C$66</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TRENDS!$D$65:$I$65</c:f>
              <c:strCache>
                <c:ptCount val="6"/>
                <c:pt idx="0">
                  <c:v>2013-2014</c:v>
                </c:pt>
                <c:pt idx="1">
                  <c:v>2014-2015</c:v>
                </c:pt>
                <c:pt idx="2">
                  <c:v>2015-2016</c:v>
                </c:pt>
                <c:pt idx="3">
                  <c:v>2016-2017</c:v>
                </c:pt>
                <c:pt idx="4">
                  <c:v>2017-2018</c:v>
                </c:pt>
                <c:pt idx="5">
                  <c:v>2018-2019</c:v>
                </c:pt>
              </c:strCache>
            </c:strRef>
          </c:cat>
          <c:val>
            <c:numRef>
              <c:f>TRENDS!$D$66:$I$66</c:f>
              <c:numCache>
                <c:formatCode>#,##0.0</c:formatCode>
                <c:ptCount val="6"/>
                <c:pt idx="0">
                  <c:v>4.1531794289361104</c:v>
                </c:pt>
                <c:pt idx="1">
                  <c:v>3.3794644175282702</c:v>
                </c:pt>
                <c:pt idx="2">
                  <c:v>2.60422922256351</c:v>
                </c:pt>
                <c:pt idx="3">
                  <c:v>3.8175312981119198</c:v>
                </c:pt>
                <c:pt idx="4">
                  <c:v>3.6340864296991202</c:v>
                </c:pt>
                <c:pt idx="5">
                  <c:v>3.1331489281490201</c:v>
                </c:pt>
              </c:numCache>
            </c:numRef>
          </c:val>
          <c:smooth val="0"/>
          <c:extLst>
            <c:ext xmlns:c16="http://schemas.microsoft.com/office/drawing/2014/chart" uri="{C3380CC4-5D6E-409C-BE32-E72D297353CC}">
              <c16:uniqueId val="{00000002-61AC-4D79-A4AD-7A29FADBE82E}"/>
            </c:ext>
          </c:extLst>
        </c:ser>
        <c:ser>
          <c:idx val="2"/>
          <c:order val="3"/>
          <c:tx>
            <c:strRef>
              <c:f>TRENDS!$C$68</c:f>
              <c:strCache>
                <c:ptCount val="1"/>
                <c:pt idx="0">
                  <c:v>TEXAS LUTHERAN</c:v>
                </c:pt>
              </c:strCache>
            </c:strRef>
          </c:tx>
          <c:spPr>
            <a:ln w="38100">
              <a:solidFill>
                <a:srgbClr val="FCF305"/>
              </a:solidFill>
              <a:prstDash val="solid"/>
            </a:ln>
          </c:spPr>
          <c:marker>
            <c:symbol val="diamond"/>
            <c:size val="6"/>
            <c:spPr>
              <a:solidFill>
                <a:srgbClr val="FFFF00"/>
              </a:solidFill>
              <a:ln>
                <a:solidFill>
                  <a:srgbClr val="000000"/>
                </a:solidFill>
                <a:prstDash val="solid"/>
              </a:ln>
            </c:spPr>
          </c:marker>
          <c:cat>
            <c:strRef>
              <c:f>TRENDS!$D$65:$I$65</c:f>
              <c:strCache>
                <c:ptCount val="6"/>
                <c:pt idx="0">
                  <c:v>2013-2014</c:v>
                </c:pt>
                <c:pt idx="1">
                  <c:v>2014-2015</c:v>
                </c:pt>
                <c:pt idx="2">
                  <c:v>2015-2016</c:v>
                </c:pt>
                <c:pt idx="3">
                  <c:v>2016-2017</c:v>
                </c:pt>
                <c:pt idx="4">
                  <c:v>2017-2018</c:v>
                </c:pt>
                <c:pt idx="5">
                  <c:v>2018-2019</c:v>
                </c:pt>
              </c:strCache>
            </c:strRef>
          </c:cat>
          <c:val>
            <c:numRef>
              <c:f>TRENDS!$D$68:$I$68</c:f>
              <c:numCache>
                <c:formatCode>#,##0.0</c:formatCode>
                <c:ptCount val="6"/>
                <c:pt idx="0">
                  <c:v>4.2120171764852676</c:v>
                </c:pt>
                <c:pt idx="1">
                  <c:v>6.6154766269422156</c:v>
                </c:pt>
                <c:pt idx="2">
                  <c:v>3.1546000705773585</c:v>
                </c:pt>
                <c:pt idx="3">
                  <c:v>2.9889549337855192</c:v>
                </c:pt>
                <c:pt idx="4">
                  <c:v>3.4025287924581828</c:v>
                </c:pt>
                <c:pt idx="5">
                  <c:v>3.3026921007914694</c:v>
                </c:pt>
              </c:numCache>
            </c:numRef>
          </c:val>
          <c:smooth val="0"/>
          <c:extLst>
            <c:ext xmlns:c16="http://schemas.microsoft.com/office/drawing/2014/chart" uri="{C3380CC4-5D6E-409C-BE32-E72D297353CC}">
              <c16:uniqueId val="{00000003-61AC-4D79-A4AD-7A29FADBE82E}"/>
            </c:ext>
          </c:extLst>
        </c:ser>
        <c:dLbls>
          <c:showLegendKey val="0"/>
          <c:showVal val="0"/>
          <c:showCatName val="0"/>
          <c:showSerName val="0"/>
          <c:showPercent val="0"/>
          <c:showBubbleSize val="0"/>
        </c:dLbls>
        <c:smooth val="0"/>
        <c:axId val="516569128"/>
        <c:axId val="516569520"/>
      </c:lineChart>
      <c:catAx>
        <c:axId val="516569128"/>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6569520"/>
        <c:crosses val="max"/>
        <c:auto val="1"/>
        <c:lblAlgn val="ctr"/>
        <c:lblOffset val="100"/>
        <c:tickLblSkip val="1"/>
        <c:tickMarkSkip val="1"/>
        <c:noMultiLvlLbl val="0"/>
      </c:catAx>
      <c:valAx>
        <c:axId val="516569520"/>
        <c:scaling>
          <c:orientation val="minMax"/>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6569128"/>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87573964497"/>
          <c:y val="0.18620689655172415"/>
          <c:w val="0.88362919132149897"/>
          <c:h val="0.72413793103448276"/>
        </c:manualLayout>
      </c:layout>
      <c:lineChart>
        <c:grouping val="standard"/>
        <c:varyColors val="0"/>
        <c:ser>
          <c:idx val="3"/>
          <c:order val="0"/>
          <c:tx>
            <c:strRef>
              <c:f>TRENDS!$C$30</c:f>
              <c:strCache>
                <c:ptCount val="1"/>
                <c:pt idx="0">
                  <c:v>Baseline</c:v>
                </c:pt>
              </c:strCache>
            </c:strRef>
          </c:tx>
          <c:spPr>
            <a:ln w="12700">
              <a:solidFill>
                <a:srgbClr val="000000"/>
              </a:solidFill>
              <a:prstDash val="lgDash"/>
            </a:ln>
          </c:spPr>
          <c:marker>
            <c:symbol val="none"/>
          </c:marker>
          <c:cat>
            <c:strRef>
              <c:f>TRENDS!$D$26:$I$26</c:f>
              <c:strCache>
                <c:ptCount val="6"/>
                <c:pt idx="0">
                  <c:v>2013-2014</c:v>
                </c:pt>
                <c:pt idx="1">
                  <c:v>2014-2015</c:v>
                </c:pt>
                <c:pt idx="2">
                  <c:v>2015-2016</c:v>
                </c:pt>
                <c:pt idx="3">
                  <c:v>2016-2017</c:v>
                </c:pt>
                <c:pt idx="4">
                  <c:v>2017-2018</c:v>
                </c:pt>
                <c:pt idx="5">
                  <c:v>2018-2019</c:v>
                </c:pt>
              </c:strCache>
            </c:strRef>
          </c:cat>
          <c:val>
            <c:numRef>
              <c:f>TRENDS!$D$30:$I$30</c:f>
              <c:numCache>
                <c:formatCode>0.00</c:formatCode>
                <c:ptCount val="6"/>
                <c:pt idx="0">
                  <c:v>1.25</c:v>
                </c:pt>
                <c:pt idx="1">
                  <c:v>1.25</c:v>
                </c:pt>
                <c:pt idx="2">
                  <c:v>1.25</c:v>
                </c:pt>
                <c:pt idx="3">
                  <c:v>1.25</c:v>
                </c:pt>
                <c:pt idx="4">
                  <c:v>1.25</c:v>
                </c:pt>
                <c:pt idx="5">
                  <c:v>1.25</c:v>
                </c:pt>
              </c:numCache>
            </c:numRef>
          </c:val>
          <c:smooth val="0"/>
          <c:extLst>
            <c:ext xmlns:c16="http://schemas.microsoft.com/office/drawing/2014/chart" uri="{C3380CC4-5D6E-409C-BE32-E72D297353CC}">
              <c16:uniqueId val="{00000000-1929-411E-A9E0-71CDBC2D5F2C}"/>
            </c:ext>
          </c:extLst>
        </c:ser>
        <c:ser>
          <c:idx val="1"/>
          <c:order val="1"/>
          <c:tx>
            <c:strRef>
              <c:f>TRENDS!$C$28</c:f>
              <c:strCache>
                <c:ptCount val="1"/>
                <c:pt idx="0">
                  <c:v> WEST MEDIAN</c:v>
                </c:pt>
              </c:strCache>
            </c:strRef>
          </c:tx>
          <c:spPr>
            <a:ln w="25400">
              <a:solidFill>
                <a:srgbClr val="DD0806"/>
              </a:solidFill>
              <a:prstDash val="solid"/>
            </a:ln>
          </c:spPr>
          <c:marker>
            <c:symbol val="circle"/>
            <c:size val="3"/>
            <c:spPr>
              <a:solidFill>
                <a:srgbClr val="FF0000"/>
              </a:solidFill>
              <a:ln>
                <a:solidFill>
                  <a:srgbClr val="DD0806"/>
                </a:solidFill>
                <a:prstDash val="solid"/>
              </a:ln>
            </c:spPr>
          </c:marker>
          <c:cat>
            <c:strRef>
              <c:f>TRENDS!$D$26:$I$26</c:f>
              <c:strCache>
                <c:ptCount val="6"/>
                <c:pt idx="0">
                  <c:v>2013-2014</c:v>
                </c:pt>
                <c:pt idx="1">
                  <c:v>2014-2015</c:v>
                </c:pt>
                <c:pt idx="2">
                  <c:v>2015-2016</c:v>
                </c:pt>
                <c:pt idx="3">
                  <c:v>2016-2017</c:v>
                </c:pt>
                <c:pt idx="4">
                  <c:v>2017-2018</c:v>
                </c:pt>
                <c:pt idx="5">
                  <c:v>2018-2019</c:v>
                </c:pt>
              </c:strCache>
            </c:strRef>
          </c:cat>
          <c:val>
            <c:numRef>
              <c:f>TRENDS!$D$28:$I$28</c:f>
              <c:numCache>
                <c:formatCode>#,##0.00</c:formatCode>
                <c:ptCount val="6"/>
                <c:pt idx="0">
                  <c:v>1.4034925252412349</c:v>
                </c:pt>
                <c:pt idx="1">
                  <c:v>1.3218731875937</c:v>
                </c:pt>
                <c:pt idx="2">
                  <c:v>1.0567054019970554</c:v>
                </c:pt>
                <c:pt idx="3">
                  <c:v>1.1786972461415599</c:v>
                </c:pt>
                <c:pt idx="4">
                  <c:v>1.25304667216165</c:v>
                </c:pt>
                <c:pt idx="5">
                  <c:v>1.0404375794124801</c:v>
                </c:pt>
              </c:numCache>
            </c:numRef>
          </c:val>
          <c:smooth val="0"/>
          <c:extLst>
            <c:ext xmlns:c16="http://schemas.microsoft.com/office/drawing/2014/chart" uri="{C3380CC4-5D6E-409C-BE32-E72D297353CC}">
              <c16:uniqueId val="{00000001-1929-411E-A9E0-71CDBC2D5F2C}"/>
            </c:ext>
          </c:extLst>
        </c:ser>
        <c:ser>
          <c:idx val="0"/>
          <c:order val="2"/>
          <c:tx>
            <c:strRef>
              <c:f>TRENDS!$C$27</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TRENDS!$D$26:$I$26</c:f>
              <c:strCache>
                <c:ptCount val="6"/>
                <c:pt idx="0">
                  <c:v>2013-2014</c:v>
                </c:pt>
                <c:pt idx="1">
                  <c:v>2014-2015</c:v>
                </c:pt>
                <c:pt idx="2">
                  <c:v>2015-2016</c:v>
                </c:pt>
                <c:pt idx="3">
                  <c:v>2016-2017</c:v>
                </c:pt>
                <c:pt idx="4">
                  <c:v>2017-2018</c:v>
                </c:pt>
                <c:pt idx="5">
                  <c:v>2018-2019</c:v>
                </c:pt>
              </c:strCache>
            </c:strRef>
          </c:cat>
          <c:val>
            <c:numRef>
              <c:f>TRENDS!$D$27:$I$27</c:f>
              <c:numCache>
                <c:formatCode>#,##0.00</c:formatCode>
                <c:ptCount val="6"/>
                <c:pt idx="0">
                  <c:v>1.1979911958413401</c:v>
                </c:pt>
                <c:pt idx="1">
                  <c:v>1.1822344121475901</c:v>
                </c:pt>
                <c:pt idx="2">
                  <c:v>1.04936854491843</c:v>
                </c:pt>
                <c:pt idx="3">
                  <c:v>1.1234486657602201</c:v>
                </c:pt>
                <c:pt idx="4">
                  <c:v>1.1772161528351801</c:v>
                </c:pt>
                <c:pt idx="5">
                  <c:v>1.09112412417532</c:v>
                </c:pt>
              </c:numCache>
            </c:numRef>
          </c:val>
          <c:smooth val="0"/>
          <c:extLst>
            <c:ext xmlns:c16="http://schemas.microsoft.com/office/drawing/2014/chart" uri="{C3380CC4-5D6E-409C-BE32-E72D297353CC}">
              <c16:uniqueId val="{00000002-1929-411E-A9E0-71CDBC2D5F2C}"/>
            </c:ext>
          </c:extLst>
        </c:ser>
        <c:ser>
          <c:idx val="2"/>
          <c:order val="3"/>
          <c:tx>
            <c:strRef>
              <c:f>TRENDS!$C$29</c:f>
              <c:strCache>
                <c:ptCount val="1"/>
                <c:pt idx="0">
                  <c:v>TEXAS LUTHERAN</c:v>
                </c:pt>
              </c:strCache>
            </c:strRef>
          </c:tx>
          <c:spPr>
            <a:ln w="38100">
              <a:solidFill>
                <a:srgbClr val="FCF305"/>
              </a:solidFill>
              <a:prstDash val="solid"/>
            </a:ln>
          </c:spPr>
          <c:marker>
            <c:symbol val="diamond"/>
            <c:size val="6"/>
            <c:spPr>
              <a:solidFill>
                <a:srgbClr val="FFFF00"/>
              </a:solidFill>
              <a:ln>
                <a:solidFill>
                  <a:srgbClr val="000000"/>
                </a:solidFill>
                <a:prstDash val="solid"/>
              </a:ln>
            </c:spPr>
          </c:marker>
          <c:cat>
            <c:strRef>
              <c:f>TRENDS!$D$26:$I$26</c:f>
              <c:strCache>
                <c:ptCount val="6"/>
                <c:pt idx="0">
                  <c:v>2013-2014</c:v>
                </c:pt>
                <c:pt idx="1">
                  <c:v>2014-2015</c:v>
                </c:pt>
                <c:pt idx="2">
                  <c:v>2015-2016</c:v>
                </c:pt>
                <c:pt idx="3">
                  <c:v>2016-2017</c:v>
                </c:pt>
                <c:pt idx="4">
                  <c:v>2017-2018</c:v>
                </c:pt>
                <c:pt idx="5">
                  <c:v>2018-2019</c:v>
                </c:pt>
              </c:strCache>
            </c:strRef>
          </c:cat>
          <c:val>
            <c:numRef>
              <c:f>TRENDS!$D$29:$I$29</c:f>
              <c:numCache>
                <c:formatCode>#,##0.00</c:formatCode>
                <c:ptCount val="6"/>
                <c:pt idx="0">
                  <c:v>1.3166848586309523</c:v>
                </c:pt>
                <c:pt idx="1">
                  <c:v>1.6896145023328148</c:v>
                </c:pt>
                <c:pt idx="2">
                  <c:v>1.5397664288945621</c:v>
                </c:pt>
                <c:pt idx="3">
                  <c:v>1.1298018429808905</c:v>
                </c:pt>
                <c:pt idx="4">
                  <c:v>0.96564264257451515</c:v>
                </c:pt>
                <c:pt idx="5">
                  <c:v>0.36572939482427441</c:v>
                </c:pt>
              </c:numCache>
            </c:numRef>
          </c:val>
          <c:smooth val="0"/>
          <c:extLst>
            <c:ext xmlns:c16="http://schemas.microsoft.com/office/drawing/2014/chart" uri="{C3380CC4-5D6E-409C-BE32-E72D297353CC}">
              <c16:uniqueId val="{00000003-1929-411E-A9E0-71CDBC2D5F2C}"/>
            </c:ext>
          </c:extLst>
        </c:ser>
        <c:dLbls>
          <c:showLegendKey val="0"/>
          <c:showVal val="0"/>
          <c:showCatName val="0"/>
          <c:showSerName val="0"/>
          <c:showPercent val="0"/>
          <c:showBubbleSize val="0"/>
        </c:dLbls>
        <c:smooth val="0"/>
        <c:axId val="516562856"/>
        <c:axId val="516563248"/>
      </c:lineChart>
      <c:catAx>
        <c:axId val="516562856"/>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6563248"/>
        <c:crosses val="max"/>
        <c:auto val="1"/>
        <c:lblAlgn val="ctr"/>
        <c:lblOffset val="100"/>
        <c:tickLblSkip val="1"/>
        <c:tickMarkSkip val="1"/>
        <c:noMultiLvlLbl val="0"/>
      </c:catAx>
      <c:valAx>
        <c:axId val="516563248"/>
        <c:scaling>
          <c:orientation val="minMax"/>
          <c:min val="0.2"/>
        </c:scaling>
        <c:delete val="0"/>
        <c:axPos val="l"/>
        <c:majorGridlines>
          <c:spPr>
            <a:ln w="3175">
              <a:solidFill>
                <a:srgbClr val="000000"/>
              </a:solidFill>
              <a:prstDash val="solid"/>
            </a:ln>
          </c:spPr>
        </c:majorGridlines>
        <c:numFmt formatCode="#,##0.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516562856"/>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78146637458572E-2"/>
          <c:y val="7.3107049608355096E-2"/>
          <c:w val="0.79122274339081888"/>
          <c:h val="0.79112271540469969"/>
        </c:manualLayout>
      </c:layout>
      <c:lineChart>
        <c:grouping val="standard"/>
        <c:varyColors val="0"/>
        <c:ser>
          <c:idx val="5"/>
          <c:order val="0"/>
          <c:tx>
            <c:strRef>
              <c:f>'OPERATING RESERVE REGION'!$C$76</c:f>
              <c:strCache>
                <c:ptCount val="1"/>
                <c:pt idx="0">
                  <c:v>Baseline</c:v>
                </c:pt>
              </c:strCache>
            </c:strRef>
          </c:tx>
          <c:spPr>
            <a:ln w="25400">
              <a:solidFill>
                <a:srgbClr val="333333"/>
              </a:solidFill>
              <a:prstDash val="lgDash"/>
            </a:ln>
          </c:spPr>
          <c:marker>
            <c:symbol val="none"/>
          </c:marker>
          <c:cat>
            <c:strRef>
              <c:f>'OPERATING RESERVE REGION'!$D$70:$I$70</c:f>
              <c:strCache>
                <c:ptCount val="6"/>
                <c:pt idx="0">
                  <c:v>2013-2014</c:v>
                </c:pt>
                <c:pt idx="1">
                  <c:v>2014-2015</c:v>
                </c:pt>
                <c:pt idx="2">
                  <c:v>2015-2016</c:v>
                </c:pt>
                <c:pt idx="3">
                  <c:v>2016-2017</c:v>
                </c:pt>
                <c:pt idx="4">
                  <c:v>2017-2018</c:v>
                </c:pt>
                <c:pt idx="5">
                  <c:v>2018-2019</c:v>
                </c:pt>
              </c:strCache>
            </c:strRef>
          </c:cat>
          <c:val>
            <c:numRef>
              <c:f>'OPERATING RESERVE REGION'!$D$76:$I$76</c:f>
              <c:numCache>
                <c:formatCode>0.00</c:formatCode>
                <c:ptCount val="6"/>
                <c:pt idx="0">
                  <c:v>0.4</c:v>
                </c:pt>
                <c:pt idx="1">
                  <c:v>0.4</c:v>
                </c:pt>
                <c:pt idx="2">
                  <c:v>0.4</c:v>
                </c:pt>
                <c:pt idx="3">
                  <c:v>0.4</c:v>
                </c:pt>
                <c:pt idx="4">
                  <c:v>0.4</c:v>
                </c:pt>
                <c:pt idx="5">
                  <c:v>0.4</c:v>
                </c:pt>
              </c:numCache>
            </c:numRef>
          </c:val>
          <c:smooth val="0"/>
          <c:extLst>
            <c:ext xmlns:c16="http://schemas.microsoft.com/office/drawing/2014/chart" uri="{C3380CC4-5D6E-409C-BE32-E72D297353CC}">
              <c16:uniqueId val="{00000000-931C-4463-8F75-5DDA711751E3}"/>
            </c:ext>
          </c:extLst>
        </c:ser>
        <c:ser>
          <c:idx val="0"/>
          <c:order val="1"/>
          <c:tx>
            <c:strRef>
              <c:f>'OPERATING RESERVE REGION'!$C$71</c:f>
              <c:strCache>
                <c:ptCount val="1"/>
                <c:pt idx="0">
                  <c:v>75th Percentile</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'OPERATING RESERVE REGION'!$D$70:$I$70</c:f>
              <c:strCache>
                <c:ptCount val="6"/>
                <c:pt idx="0">
                  <c:v>2013-2014</c:v>
                </c:pt>
                <c:pt idx="1">
                  <c:v>2014-2015</c:v>
                </c:pt>
                <c:pt idx="2">
                  <c:v>2015-2016</c:v>
                </c:pt>
                <c:pt idx="3">
                  <c:v>2016-2017</c:v>
                </c:pt>
                <c:pt idx="4">
                  <c:v>2017-2018</c:v>
                </c:pt>
                <c:pt idx="5">
                  <c:v>2018-2019</c:v>
                </c:pt>
              </c:strCache>
            </c:strRef>
          </c:cat>
          <c:val>
            <c:numRef>
              <c:f>'OPERATING RESERVE REGION'!$D$71:$I$71</c:f>
              <c:numCache>
                <c:formatCode>0.00</c:formatCode>
                <c:ptCount val="6"/>
                <c:pt idx="0">
                  <c:v>0.94770251438952402</c:v>
                </c:pt>
                <c:pt idx="1">
                  <c:v>0.89461693479687998</c:v>
                </c:pt>
                <c:pt idx="2">
                  <c:v>0.84802584575393047</c:v>
                </c:pt>
                <c:pt idx="3">
                  <c:v>0.88023172902947655</c:v>
                </c:pt>
                <c:pt idx="4">
                  <c:v>0.88338560037564506</c:v>
                </c:pt>
                <c:pt idx="5">
                  <c:v>0.83363550223696847</c:v>
                </c:pt>
              </c:numCache>
            </c:numRef>
          </c:val>
          <c:smooth val="0"/>
          <c:extLst>
            <c:ext xmlns:c16="http://schemas.microsoft.com/office/drawing/2014/chart" uri="{C3380CC4-5D6E-409C-BE32-E72D297353CC}">
              <c16:uniqueId val="{00000001-931C-4463-8F75-5DDA711751E3}"/>
            </c:ext>
          </c:extLst>
        </c:ser>
        <c:ser>
          <c:idx val="1"/>
          <c:order val="2"/>
          <c:tx>
            <c:strRef>
              <c:f>'OPERATING RESERVE REGION'!$C$72</c:f>
              <c:strCache>
                <c:ptCount val="1"/>
                <c:pt idx="0">
                  <c:v>50th Percentile</c:v>
                </c:pt>
              </c:strCache>
            </c:strRef>
          </c:tx>
          <c:spPr>
            <a:ln w="25400">
              <a:solidFill>
                <a:srgbClr val="DD0806"/>
              </a:solidFill>
              <a:prstDash val="solid"/>
            </a:ln>
          </c:spPr>
          <c:marker>
            <c:symbol val="star"/>
            <c:size val="5"/>
            <c:spPr>
              <a:noFill/>
              <a:ln>
                <a:solidFill>
                  <a:srgbClr val="FF0000"/>
                </a:solidFill>
                <a:prstDash val="solid"/>
              </a:ln>
            </c:spPr>
          </c:marker>
          <c:cat>
            <c:strRef>
              <c:f>'OPERATING RESERVE REGION'!$D$70:$I$70</c:f>
              <c:strCache>
                <c:ptCount val="6"/>
                <c:pt idx="0">
                  <c:v>2013-2014</c:v>
                </c:pt>
                <c:pt idx="1">
                  <c:v>2014-2015</c:v>
                </c:pt>
                <c:pt idx="2">
                  <c:v>2015-2016</c:v>
                </c:pt>
                <c:pt idx="3">
                  <c:v>2016-2017</c:v>
                </c:pt>
                <c:pt idx="4">
                  <c:v>2017-2018</c:v>
                </c:pt>
                <c:pt idx="5">
                  <c:v>2018-2019</c:v>
                </c:pt>
              </c:strCache>
            </c:strRef>
          </c:cat>
          <c:val>
            <c:numRef>
              <c:f>'OPERATING RESERVE REGION'!$D$72:$I$72</c:f>
              <c:numCache>
                <c:formatCode>0.00</c:formatCode>
                <c:ptCount val="6"/>
                <c:pt idx="0">
                  <c:v>0.51584561024367903</c:v>
                </c:pt>
                <c:pt idx="1">
                  <c:v>0.52234982343314496</c:v>
                </c:pt>
                <c:pt idx="2">
                  <c:v>0.46755575859439302</c:v>
                </c:pt>
                <c:pt idx="3">
                  <c:v>0.52600953880592105</c:v>
                </c:pt>
                <c:pt idx="4">
                  <c:v>0.56037562268882202</c:v>
                </c:pt>
                <c:pt idx="5">
                  <c:v>0.44135603753049402</c:v>
                </c:pt>
              </c:numCache>
            </c:numRef>
          </c:val>
          <c:smooth val="0"/>
          <c:extLst>
            <c:ext xmlns:c16="http://schemas.microsoft.com/office/drawing/2014/chart" uri="{C3380CC4-5D6E-409C-BE32-E72D297353CC}">
              <c16:uniqueId val="{00000002-931C-4463-8F75-5DDA711751E3}"/>
            </c:ext>
          </c:extLst>
        </c:ser>
        <c:ser>
          <c:idx val="2"/>
          <c:order val="3"/>
          <c:tx>
            <c:strRef>
              <c:f>'OPERATING RESERVE REGION'!$C$73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'OPERATING RESERVE REGION'!$D$70:$I$70</c:f>
              <c:strCache>
                <c:ptCount val="6"/>
                <c:pt idx="0">
                  <c:v>2013-2014</c:v>
                </c:pt>
                <c:pt idx="1">
                  <c:v>2014-2015</c:v>
                </c:pt>
                <c:pt idx="2">
                  <c:v>2015-2016</c:v>
                </c:pt>
                <c:pt idx="3">
                  <c:v>2016-2017</c:v>
                </c:pt>
                <c:pt idx="4">
                  <c:v>2017-2018</c:v>
                </c:pt>
                <c:pt idx="5">
                  <c:v>2018-2019</c:v>
                </c:pt>
              </c:strCache>
            </c:strRef>
          </c:cat>
          <c:val>
            <c:numRef>
              <c:f>'OPERATING RESERVE REGION'!$D$73:$I$73</c:f>
              <c:numCache>
                <c:formatCode>0.00</c:formatCode>
                <c:ptCount val="6"/>
                <c:pt idx="0">
                  <c:v>0.26873127778927053</c:v>
                </c:pt>
                <c:pt idx="1">
                  <c:v>0.25560258892052351</c:v>
                </c:pt>
                <c:pt idx="2">
                  <c:v>0.2317971216472795</c:v>
                </c:pt>
                <c:pt idx="3">
                  <c:v>0.26262287757181302</c:v>
                </c:pt>
                <c:pt idx="4">
                  <c:v>0.30777025899107502</c:v>
                </c:pt>
                <c:pt idx="5">
                  <c:v>0.27494063805869901</c:v>
                </c:pt>
              </c:numCache>
            </c:numRef>
          </c:val>
          <c:smooth val="0"/>
          <c:extLst>
            <c:ext xmlns:c16="http://schemas.microsoft.com/office/drawing/2014/chart" uri="{C3380CC4-5D6E-409C-BE32-E72D297353CC}">
              <c16:uniqueId val="{00000003-931C-4463-8F75-5DDA711751E3}"/>
            </c:ext>
          </c:extLst>
        </c:ser>
        <c:ser>
          <c:idx val="3"/>
          <c:order val="4"/>
          <c:tx>
            <c:strRef>
              <c:f>'OPERATING RESERVE REGION'!$C$74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'OPERATING RESERVE REGION'!$D$70:$I$70</c:f>
              <c:strCache>
                <c:ptCount val="6"/>
                <c:pt idx="0">
                  <c:v>2013-2014</c:v>
                </c:pt>
                <c:pt idx="1">
                  <c:v>2014-2015</c:v>
                </c:pt>
                <c:pt idx="2">
                  <c:v>2015-2016</c:v>
                </c:pt>
                <c:pt idx="3">
                  <c:v>2016-2017</c:v>
                </c:pt>
                <c:pt idx="4">
                  <c:v>2017-2018</c:v>
                </c:pt>
                <c:pt idx="5">
                  <c:v>2018-2019</c:v>
                </c:pt>
              </c:strCache>
            </c:strRef>
          </c:cat>
          <c:val>
            <c:numRef>
              <c:f>'OPERATING RESERVE REGION'!$D$74:$I$74</c:f>
              <c:numCache>
                <c:formatCode>0.00</c:formatCode>
                <c:ptCount val="6"/>
                <c:pt idx="0">
                  <c:v>0.62739695967186704</c:v>
                </c:pt>
                <c:pt idx="1">
                  <c:v>0.60476385563895796</c:v>
                </c:pt>
                <c:pt idx="2">
                  <c:v>0.57747468667155999</c:v>
                </c:pt>
                <c:pt idx="3">
                  <c:v>0.64682132343564802</c:v>
                </c:pt>
                <c:pt idx="4">
                  <c:v>0.66518634172784397</c:v>
                </c:pt>
                <c:pt idx="5">
                  <c:v>0.59137543418159999</c:v>
                </c:pt>
              </c:numCache>
            </c:numRef>
          </c:val>
          <c:smooth val="0"/>
          <c:extLst>
            <c:ext xmlns:c16="http://schemas.microsoft.com/office/drawing/2014/chart" uri="{C3380CC4-5D6E-409C-BE32-E72D297353CC}">
              <c16:uniqueId val="{00000004-931C-4463-8F75-5DDA711751E3}"/>
            </c:ext>
          </c:extLst>
        </c:ser>
        <c:ser>
          <c:idx val="4"/>
          <c:order val="5"/>
          <c:tx>
            <c:strRef>
              <c:f>'OPERATING RESERVE REGION'!$C$75</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'OPERATING RESERVE REGION'!$D$70:$I$70</c:f>
              <c:strCache>
                <c:ptCount val="6"/>
                <c:pt idx="0">
                  <c:v>2013-2014</c:v>
                </c:pt>
                <c:pt idx="1">
                  <c:v>2014-2015</c:v>
                </c:pt>
                <c:pt idx="2">
                  <c:v>2015-2016</c:v>
                </c:pt>
                <c:pt idx="3">
                  <c:v>2016-2017</c:v>
                </c:pt>
                <c:pt idx="4">
                  <c:v>2017-2018</c:v>
                </c:pt>
                <c:pt idx="5">
                  <c:v>2018-2019</c:v>
                </c:pt>
              </c:strCache>
            </c:strRef>
          </c:cat>
          <c:val>
            <c:numRef>
              <c:f>'OPERATING RESERVE REGION'!$D$75:$I$75</c:f>
              <c:numCache>
                <c:formatCode>0.00</c:formatCode>
                <c:ptCount val="6"/>
                <c:pt idx="0">
                  <c:v>1.0222807446498314</c:v>
                </c:pt>
                <c:pt idx="1">
                  <c:v>1.1887068745909424</c:v>
                </c:pt>
                <c:pt idx="2">
                  <c:v>1.0130066742448416</c:v>
                </c:pt>
                <c:pt idx="3">
                  <c:v>0.84946204774859624</c:v>
                </c:pt>
                <c:pt idx="4">
                  <c:v>0.75986385736933837</c:v>
                </c:pt>
                <c:pt idx="5">
                  <c:v>0.25538437061331215</c:v>
                </c:pt>
              </c:numCache>
            </c:numRef>
          </c:val>
          <c:smooth val="0"/>
          <c:extLst>
            <c:ext xmlns:c16="http://schemas.microsoft.com/office/drawing/2014/chart" uri="{C3380CC4-5D6E-409C-BE32-E72D297353CC}">
              <c16:uniqueId val="{00000005-931C-4463-8F75-5DDA711751E3}"/>
            </c:ext>
          </c:extLst>
        </c:ser>
        <c:dLbls>
          <c:showLegendKey val="0"/>
          <c:showVal val="0"/>
          <c:showCatName val="0"/>
          <c:showSerName val="0"/>
          <c:showPercent val="0"/>
          <c:showBubbleSize val="0"/>
        </c:dLbls>
        <c:smooth val="0"/>
        <c:axId val="517991480"/>
        <c:axId val="517995400"/>
      </c:lineChart>
      <c:catAx>
        <c:axId val="517991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995400"/>
        <c:crossesAt val="-2"/>
        <c:auto val="1"/>
        <c:lblAlgn val="ctr"/>
        <c:lblOffset val="100"/>
        <c:tickLblSkip val="1"/>
        <c:tickMarkSkip val="1"/>
        <c:noMultiLvlLbl val="0"/>
      </c:catAx>
      <c:valAx>
        <c:axId val="517995400"/>
        <c:scaling>
          <c:orientation val="minMax"/>
          <c:min val="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7991480"/>
        <c:crosses val="autoZero"/>
        <c:crossBetween val="between"/>
      </c:valAx>
      <c:spPr>
        <a:solidFill>
          <a:srgbClr val="C0C0C0"/>
        </a:solidFill>
        <a:ln w="12700">
          <a:solidFill>
            <a:srgbClr val="808080"/>
          </a:solidFill>
          <a:prstDash val="solid"/>
        </a:ln>
      </c:spPr>
    </c:plotArea>
    <c:legend>
      <c:legendPos val="r"/>
      <c:layout>
        <c:manualLayout>
          <c:xMode val="edge"/>
          <c:yMode val="edge"/>
          <c:x val="0.8327663668375973"/>
          <c:y val="1.5666344578990292E-2"/>
          <c:w val="0.16133431719611557"/>
          <c:h val="0.3263806253983265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50628626636765E-2"/>
          <c:y val="7.8328981723237823E-2"/>
          <c:w val="0.77936033344492961"/>
          <c:h val="0.78590078328981761"/>
        </c:manualLayout>
      </c:layout>
      <c:lineChart>
        <c:grouping val="standard"/>
        <c:varyColors val="0"/>
        <c:ser>
          <c:idx val="7"/>
          <c:order val="0"/>
          <c:tx>
            <c:strRef>
              <c:f>'OPERATING RESERVE REGION'!$C$43</c:f>
              <c:strCache>
                <c:ptCount val="1"/>
                <c:pt idx="0">
                  <c:v>Baseline</c:v>
                </c:pt>
              </c:strCache>
            </c:strRef>
          </c:tx>
          <c:spPr>
            <a:ln w="25400">
              <a:solidFill>
                <a:srgbClr val="333333"/>
              </a:solidFill>
              <a:prstDash val="lgDash"/>
            </a:ln>
          </c:spPr>
          <c:marker>
            <c:symbol val="none"/>
          </c:marker>
          <c:cat>
            <c:strRef>
              <c:f>'OPERATING RESERVE REGION'!$D$35:$I$35</c:f>
              <c:strCache>
                <c:ptCount val="6"/>
                <c:pt idx="0">
                  <c:v>2013-2014</c:v>
                </c:pt>
                <c:pt idx="1">
                  <c:v>2014-2015</c:v>
                </c:pt>
                <c:pt idx="2">
                  <c:v>2015-2016</c:v>
                </c:pt>
                <c:pt idx="3">
                  <c:v>2016-2017</c:v>
                </c:pt>
                <c:pt idx="4">
                  <c:v>2017-2018</c:v>
                </c:pt>
                <c:pt idx="5">
                  <c:v>2018-2019</c:v>
                </c:pt>
              </c:strCache>
            </c:strRef>
          </c:cat>
          <c:val>
            <c:numRef>
              <c:f>'OPERATING RESERVE REGION'!$D$43:$I$43</c:f>
              <c:numCache>
                <c:formatCode>0.00</c:formatCode>
                <c:ptCount val="6"/>
                <c:pt idx="0">
                  <c:v>0.4</c:v>
                </c:pt>
                <c:pt idx="1">
                  <c:v>0.4</c:v>
                </c:pt>
                <c:pt idx="2">
                  <c:v>0.4</c:v>
                </c:pt>
                <c:pt idx="3">
                  <c:v>0.4</c:v>
                </c:pt>
                <c:pt idx="4">
                  <c:v>0.4</c:v>
                </c:pt>
                <c:pt idx="5">
                  <c:v>0.4</c:v>
                </c:pt>
              </c:numCache>
            </c:numRef>
          </c:val>
          <c:smooth val="0"/>
          <c:extLst>
            <c:ext xmlns:c16="http://schemas.microsoft.com/office/drawing/2014/chart" uri="{C3380CC4-5D6E-409C-BE32-E72D297353CC}">
              <c16:uniqueId val="{00000000-A3FF-4954-AC8B-CFDC13AAD997}"/>
            </c:ext>
          </c:extLst>
        </c:ser>
        <c:ser>
          <c:idx val="0"/>
          <c:order val="1"/>
          <c:tx>
            <c:strRef>
              <c:f>'OPERATING RESERVE REGION'!$C$36</c:f>
              <c:strCache>
                <c:ptCount val="1"/>
                <c:pt idx="0">
                  <c:v>Far West (60)</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'OPERATING RESERVE REGION'!$D$35:$I$35</c:f>
              <c:strCache>
                <c:ptCount val="6"/>
                <c:pt idx="0">
                  <c:v>2013-2014</c:v>
                </c:pt>
                <c:pt idx="1">
                  <c:v>2014-2015</c:v>
                </c:pt>
                <c:pt idx="2">
                  <c:v>2015-2016</c:v>
                </c:pt>
                <c:pt idx="3">
                  <c:v>2016-2017</c:v>
                </c:pt>
                <c:pt idx="4">
                  <c:v>2017-2018</c:v>
                </c:pt>
                <c:pt idx="5">
                  <c:v>2018-2019</c:v>
                </c:pt>
              </c:strCache>
            </c:strRef>
          </c:cat>
          <c:val>
            <c:numRef>
              <c:f>'OPERATING RESERVE REGION'!$D$36:$I$36</c:f>
              <c:numCache>
                <c:formatCode>0.00</c:formatCode>
                <c:ptCount val="6"/>
                <c:pt idx="0">
                  <c:v>0.76388220559252895</c:v>
                </c:pt>
                <c:pt idx="1">
                  <c:v>0.76676245074167348</c:v>
                </c:pt>
                <c:pt idx="2">
                  <c:v>0.73463701052140851</c:v>
                </c:pt>
                <c:pt idx="3">
                  <c:v>0.85608145161289051</c:v>
                </c:pt>
                <c:pt idx="4">
                  <c:v>0.87231580785655904</c:v>
                </c:pt>
                <c:pt idx="5">
                  <c:v>0.79416010075987353</c:v>
                </c:pt>
              </c:numCache>
            </c:numRef>
          </c:val>
          <c:smooth val="0"/>
          <c:extLst>
            <c:ext xmlns:c16="http://schemas.microsoft.com/office/drawing/2014/chart" uri="{C3380CC4-5D6E-409C-BE32-E72D297353CC}">
              <c16:uniqueId val="{00000001-A3FF-4954-AC8B-CFDC13AAD997}"/>
            </c:ext>
          </c:extLst>
        </c:ser>
        <c:ser>
          <c:idx val="1"/>
          <c:order val="2"/>
          <c:tx>
            <c:strRef>
              <c:f>'OPERATING RESERVE REGION'!$C$37</c:f>
              <c:strCache>
                <c:ptCount val="1"/>
                <c:pt idx="0">
                  <c:v>Mid East (129)</c:v>
                </c:pt>
              </c:strCache>
            </c:strRef>
          </c:tx>
          <c:spPr>
            <a:ln w="25400">
              <a:solidFill>
                <a:srgbClr val="DD0806"/>
              </a:solidFill>
              <a:prstDash val="solid"/>
            </a:ln>
          </c:spPr>
          <c:marker>
            <c:symbol val="star"/>
            <c:size val="5"/>
            <c:spPr>
              <a:noFill/>
              <a:ln>
                <a:solidFill>
                  <a:srgbClr val="FF0000"/>
                </a:solidFill>
                <a:prstDash val="solid"/>
              </a:ln>
            </c:spPr>
          </c:marker>
          <c:cat>
            <c:strRef>
              <c:f>'OPERATING RESERVE REGION'!$D$35:$I$35</c:f>
              <c:strCache>
                <c:ptCount val="6"/>
                <c:pt idx="0">
                  <c:v>2013-2014</c:v>
                </c:pt>
                <c:pt idx="1">
                  <c:v>2014-2015</c:v>
                </c:pt>
                <c:pt idx="2">
                  <c:v>2015-2016</c:v>
                </c:pt>
                <c:pt idx="3">
                  <c:v>2016-2017</c:v>
                </c:pt>
                <c:pt idx="4">
                  <c:v>2017-2018</c:v>
                </c:pt>
                <c:pt idx="5">
                  <c:v>2018-2019</c:v>
                </c:pt>
              </c:strCache>
            </c:strRef>
          </c:cat>
          <c:val>
            <c:numRef>
              <c:f>'OPERATING RESERVE REGION'!$D$37:$I$37</c:f>
              <c:numCache>
                <c:formatCode>0.00</c:formatCode>
                <c:ptCount val="6"/>
                <c:pt idx="0">
                  <c:v>0.70272073119533096</c:v>
                </c:pt>
                <c:pt idx="1">
                  <c:v>0.67237497646386402</c:v>
                </c:pt>
                <c:pt idx="2">
                  <c:v>0.59163392540430304</c:v>
                </c:pt>
                <c:pt idx="3">
                  <c:v>0.66021979436775102</c:v>
                </c:pt>
                <c:pt idx="4">
                  <c:v>0.69283346787296196</c:v>
                </c:pt>
                <c:pt idx="5">
                  <c:v>0.64985941282579995</c:v>
                </c:pt>
              </c:numCache>
            </c:numRef>
          </c:val>
          <c:smooth val="0"/>
          <c:extLst>
            <c:ext xmlns:c16="http://schemas.microsoft.com/office/drawing/2014/chart" uri="{C3380CC4-5D6E-409C-BE32-E72D297353CC}">
              <c16:uniqueId val="{00000002-A3FF-4954-AC8B-CFDC13AAD997}"/>
            </c:ext>
          </c:extLst>
        </c:ser>
        <c:ser>
          <c:idx val="2"/>
          <c:order val="3"/>
          <c:tx>
            <c:strRef>
              <c:f>'OPERATING RESERVE REGION'!$C$38</c:f>
              <c:strCache>
                <c:ptCount val="1"/>
                <c:pt idx="0">
                  <c:v>Midwest (179)</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'OPERATING RESERVE REGION'!$D$35:$I$35</c:f>
              <c:strCache>
                <c:ptCount val="6"/>
                <c:pt idx="0">
                  <c:v>2013-2014</c:v>
                </c:pt>
                <c:pt idx="1">
                  <c:v>2014-2015</c:v>
                </c:pt>
                <c:pt idx="2">
                  <c:v>2015-2016</c:v>
                </c:pt>
                <c:pt idx="3">
                  <c:v>2016-2017</c:v>
                </c:pt>
                <c:pt idx="4">
                  <c:v>2017-2018</c:v>
                </c:pt>
                <c:pt idx="5">
                  <c:v>2018-2019</c:v>
                </c:pt>
              </c:strCache>
            </c:strRef>
          </c:cat>
          <c:val>
            <c:numRef>
              <c:f>'OPERATING RESERVE REGION'!$D$38:$I$38</c:f>
              <c:numCache>
                <c:formatCode>0.00</c:formatCode>
                <c:ptCount val="6"/>
                <c:pt idx="0">
                  <c:v>0.66037810786794504</c:v>
                </c:pt>
                <c:pt idx="1">
                  <c:v>0.60571309822382702</c:v>
                </c:pt>
                <c:pt idx="2">
                  <c:v>0.58947254219956602</c:v>
                </c:pt>
                <c:pt idx="3">
                  <c:v>0.65644101844979696</c:v>
                </c:pt>
                <c:pt idx="4">
                  <c:v>0.674130469987967</c:v>
                </c:pt>
                <c:pt idx="5">
                  <c:v>0.59137543418159999</c:v>
                </c:pt>
              </c:numCache>
            </c:numRef>
          </c:val>
          <c:smooth val="0"/>
          <c:extLst>
            <c:ext xmlns:c16="http://schemas.microsoft.com/office/drawing/2014/chart" uri="{C3380CC4-5D6E-409C-BE32-E72D297353CC}">
              <c16:uniqueId val="{00000003-A3FF-4954-AC8B-CFDC13AAD997}"/>
            </c:ext>
          </c:extLst>
        </c:ser>
        <c:ser>
          <c:idx val="3"/>
          <c:order val="4"/>
          <c:tx>
            <c:strRef>
              <c:f>'OPERATING RESERVE REGION'!$C$39</c:f>
              <c:strCache>
                <c:ptCount val="1"/>
                <c:pt idx="0">
                  <c:v>New England (65)</c:v>
                </c:pt>
              </c:strCache>
            </c:strRef>
          </c:tx>
          <c:spPr>
            <a:ln w="25400">
              <a:solidFill>
                <a:srgbClr val="006411"/>
              </a:solidFill>
              <a:prstDash val="solid"/>
            </a:ln>
          </c:spPr>
          <c:marker>
            <c:symbol val="x"/>
            <c:size val="5"/>
            <c:spPr>
              <a:noFill/>
              <a:ln>
                <a:solidFill>
                  <a:srgbClr val="008000"/>
                </a:solidFill>
                <a:prstDash val="solid"/>
              </a:ln>
            </c:spPr>
          </c:marker>
          <c:cat>
            <c:strRef>
              <c:f>'OPERATING RESERVE REGION'!$D$35:$I$35</c:f>
              <c:strCache>
                <c:ptCount val="6"/>
                <c:pt idx="0">
                  <c:v>2013-2014</c:v>
                </c:pt>
                <c:pt idx="1">
                  <c:v>2014-2015</c:v>
                </c:pt>
                <c:pt idx="2">
                  <c:v>2015-2016</c:v>
                </c:pt>
                <c:pt idx="3">
                  <c:v>2016-2017</c:v>
                </c:pt>
                <c:pt idx="4">
                  <c:v>2017-2018</c:v>
                </c:pt>
                <c:pt idx="5">
                  <c:v>2018-2019</c:v>
                </c:pt>
              </c:strCache>
            </c:strRef>
          </c:cat>
          <c:val>
            <c:numRef>
              <c:f>'OPERATING RESERVE REGION'!$D$39:$I$39</c:f>
              <c:numCache>
                <c:formatCode>0.00</c:formatCode>
                <c:ptCount val="6"/>
                <c:pt idx="0">
                  <c:v>0.74634576370346095</c:v>
                </c:pt>
                <c:pt idx="1">
                  <c:v>0.76778233485858904</c:v>
                </c:pt>
                <c:pt idx="2">
                  <c:v>0.67657477687541701</c:v>
                </c:pt>
                <c:pt idx="3">
                  <c:v>0.75599852759953801</c:v>
                </c:pt>
                <c:pt idx="4">
                  <c:v>0.87123710254314102</c:v>
                </c:pt>
                <c:pt idx="5">
                  <c:v>0.837514982421521</c:v>
                </c:pt>
              </c:numCache>
            </c:numRef>
          </c:val>
          <c:smooth val="0"/>
          <c:extLst>
            <c:ext xmlns:c16="http://schemas.microsoft.com/office/drawing/2014/chart" uri="{C3380CC4-5D6E-409C-BE32-E72D297353CC}">
              <c16:uniqueId val="{00000004-A3FF-4954-AC8B-CFDC13AAD997}"/>
            </c:ext>
          </c:extLst>
        </c:ser>
        <c:ser>
          <c:idx val="4"/>
          <c:order val="5"/>
          <c:tx>
            <c:strRef>
              <c:f>'OPERATING RESERVE REGION'!$C$40</c:f>
              <c:strCache>
                <c:ptCount val="1"/>
                <c:pt idx="0">
                  <c:v>Southeast (173)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'OPERATING RESERVE REGION'!$D$35:$I$35</c:f>
              <c:strCache>
                <c:ptCount val="6"/>
                <c:pt idx="0">
                  <c:v>2013-2014</c:v>
                </c:pt>
                <c:pt idx="1">
                  <c:v>2014-2015</c:v>
                </c:pt>
                <c:pt idx="2">
                  <c:v>2015-2016</c:v>
                </c:pt>
                <c:pt idx="3">
                  <c:v>2016-2017</c:v>
                </c:pt>
                <c:pt idx="4">
                  <c:v>2017-2018</c:v>
                </c:pt>
                <c:pt idx="5">
                  <c:v>2018-2019</c:v>
                </c:pt>
              </c:strCache>
            </c:strRef>
          </c:cat>
          <c:val>
            <c:numRef>
              <c:f>'OPERATING RESERVE REGION'!$D$40:$I$40</c:f>
              <c:numCache>
                <c:formatCode>0.00</c:formatCode>
                <c:ptCount val="6"/>
                <c:pt idx="0">
                  <c:v>0.46464546342403301</c:v>
                </c:pt>
                <c:pt idx="1">
                  <c:v>0.44739606543751598</c:v>
                </c:pt>
                <c:pt idx="2">
                  <c:v>0.42108250075796699</c:v>
                </c:pt>
                <c:pt idx="3">
                  <c:v>0.44494372974689</c:v>
                </c:pt>
                <c:pt idx="4">
                  <c:v>0.49683206771345401</c:v>
                </c:pt>
                <c:pt idx="5">
                  <c:v>0.49322463441672498</c:v>
                </c:pt>
              </c:numCache>
            </c:numRef>
          </c:val>
          <c:smooth val="0"/>
          <c:extLst>
            <c:ext xmlns:c16="http://schemas.microsoft.com/office/drawing/2014/chart" uri="{C3380CC4-5D6E-409C-BE32-E72D297353CC}">
              <c16:uniqueId val="{00000005-A3FF-4954-AC8B-CFDC13AAD997}"/>
            </c:ext>
          </c:extLst>
        </c:ser>
        <c:ser>
          <c:idx val="5"/>
          <c:order val="6"/>
          <c:tx>
            <c:strRef>
              <c:f>'OPERATING RESERVE REGION'!$C$41</c:f>
              <c:strCache>
                <c:ptCount val="1"/>
                <c:pt idx="0">
                  <c:v>West (79)</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'OPERATING RESERVE REGION'!$D$35:$I$35</c:f>
              <c:strCache>
                <c:ptCount val="6"/>
                <c:pt idx="0">
                  <c:v>2013-2014</c:v>
                </c:pt>
                <c:pt idx="1">
                  <c:v>2014-2015</c:v>
                </c:pt>
                <c:pt idx="2">
                  <c:v>2015-2016</c:v>
                </c:pt>
                <c:pt idx="3">
                  <c:v>2016-2017</c:v>
                </c:pt>
                <c:pt idx="4">
                  <c:v>2017-2018</c:v>
                </c:pt>
                <c:pt idx="5">
                  <c:v>2018-2019</c:v>
                </c:pt>
              </c:strCache>
            </c:strRef>
          </c:cat>
          <c:val>
            <c:numRef>
              <c:f>'OPERATING RESERVE REGION'!$D$41:$I$41</c:f>
              <c:numCache>
                <c:formatCode>0.00</c:formatCode>
                <c:ptCount val="6"/>
                <c:pt idx="0">
                  <c:v>0.51584561024367903</c:v>
                </c:pt>
                <c:pt idx="1">
                  <c:v>0.52234982343314496</c:v>
                </c:pt>
                <c:pt idx="2">
                  <c:v>0.46755575859439302</c:v>
                </c:pt>
                <c:pt idx="3">
                  <c:v>0.52600953880592105</c:v>
                </c:pt>
                <c:pt idx="4">
                  <c:v>0.56037562268882202</c:v>
                </c:pt>
                <c:pt idx="5">
                  <c:v>0.44135603753049402</c:v>
                </c:pt>
              </c:numCache>
            </c:numRef>
          </c:val>
          <c:smooth val="0"/>
          <c:extLst>
            <c:ext xmlns:c16="http://schemas.microsoft.com/office/drawing/2014/chart" uri="{C3380CC4-5D6E-409C-BE32-E72D297353CC}">
              <c16:uniqueId val="{00000006-A3FF-4954-AC8B-CFDC13AAD997}"/>
            </c:ext>
          </c:extLst>
        </c:ser>
        <c:ser>
          <c:idx val="6"/>
          <c:order val="7"/>
          <c:tx>
            <c:strRef>
              <c:f>'OPERATING RESERVE REGION'!$C$42</c:f>
              <c:strCache>
                <c:ptCount val="1"/>
                <c:pt idx="0">
                  <c:v>National Median</c:v>
                </c:pt>
              </c:strCache>
            </c:strRef>
          </c:tx>
          <c:spPr>
            <a:ln w="38100">
              <a:solidFill>
                <a:srgbClr val="000000"/>
              </a:solidFill>
              <a:prstDash val="solid"/>
            </a:ln>
          </c:spPr>
          <c:marker>
            <c:symbol val="square"/>
            <c:size val="6"/>
            <c:spPr>
              <a:solidFill>
                <a:srgbClr val="000000"/>
              </a:solidFill>
              <a:ln>
                <a:solidFill>
                  <a:srgbClr val="000000"/>
                </a:solidFill>
                <a:prstDash val="solid"/>
              </a:ln>
            </c:spPr>
          </c:marker>
          <c:cat>
            <c:strRef>
              <c:f>'OPERATING RESERVE REGION'!$D$35:$I$35</c:f>
              <c:strCache>
                <c:ptCount val="6"/>
                <c:pt idx="0">
                  <c:v>2013-2014</c:v>
                </c:pt>
                <c:pt idx="1">
                  <c:v>2014-2015</c:v>
                </c:pt>
                <c:pt idx="2">
                  <c:v>2015-2016</c:v>
                </c:pt>
                <c:pt idx="3">
                  <c:v>2016-2017</c:v>
                </c:pt>
                <c:pt idx="4">
                  <c:v>2017-2018</c:v>
                </c:pt>
                <c:pt idx="5">
                  <c:v>2018-2019</c:v>
                </c:pt>
              </c:strCache>
            </c:strRef>
          </c:cat>
          <c:val>
            <c:numRef>
              <c:f>'OPERATING RESERVE REGION'!$D$42:$I$42</c:f>
              <c:numCache>
                <c:formatCode>0.00</c:formatCode>
                <c:ptCount val="6"/>
                <c:pt idx="0">
                  <c:v>0.62739695967186704</c:v>
                </c:pt>
                <c:pt idx="1">
                  <c:v>0.60476385563895796</c:v>
                </c:pt>
                <c:pt idx="2">
                  <c:v>0.57747468667155999</c:v>
                </c:pt>
                <c:pt idx="3">
                  <c:v>0.64682132343564802</c:v>
                </c:pt>
                <c:pt idx="4">
                  <c:v>0.66518634172784397</c:v>
                </c:pt>
                <c:pt idx="5">
                  <c:v>0.59137543418159999</c:v>
                </c:pt>
              </c:numCache>
            </c:numRef>
          </c:val>
          <c:smooth val="0"/>
          <c:extLst>
            <c:ext xmlns:c16="http://schemas.microsoft.com/office/drawing/2014/chart" uri="{C3380CC4-5D6E-409C-BE32-E72D297353CC}">
              <c16:uniqueId val="{00000007-A3FF-4954-AC8B-CFDC13AAD997}"/>
            </c:ext>
          </c:extLst>
        </c:ser>
        <c:dLbls>
          <c:showLegendKey val="0"/>
          <c:showVal val="0"/>
          <c:showCatName val="0"/>
          <c:showSerName val="0"/>
          <c:showPercent val="0"/>
          <c:showBubbleSize val="0"/>
        </c:dLbls>
        <c:smooth val="0"/>
        <c:axId val="517992264"/>
        <c:axId val="517991872"/>
      </c:lineChart>
      <c:catAx>
        <c:axId val="517992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991872"/>
        <c:crossesAt val="0.2"/>
        <c:auto val="1"/>
        <c:lblAlgn val="ctr"/>
        <c:lblOffset val="100"/>
        <c:tickLblSkip val="1"/>
        <c:tickMarkSkip val="1"/>
        <c:noMultiLvlLbl val="0"/>
      </c:catAx>
      <c:valAx>
        <c:axId val="517991872"/>
        <c:scaling>
          <c:orientation val="minMax"/>
          <c:max val="0.9"/>
          <c:min val="0.30000000000000004"/>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7992264"/>
        <c:crosses val="autoZero"/>
        <c:crossBetween val="between"/>
        <c:majorUnit val="0.1"/>
        <c:minorUnit val="2.5000000000000001E-2"/>
      </c:valAx>
      <c:spPr>
        <a:solidFill>
          <a:srgbClr val="C0C0C0"/>
        </a:solidFill>
        <a:ln w="12700">
          <a:solidFill>
            <a:srgbClr val="808080"/>
          </a:solidFill>
          <a:prstDash val="solid"/>
        </a:ln>
      </c:spPr>
    </c:plotArea>
    <c:legend>
      <c:legendPos val="r"/>
      <c:layout>
        <c:manualLayout>
          <c:xMode val="edge"/>
          <c:yMode val="edge"/>
          <c:x val="0.83909272906722954"/>
          <c:y val="1.3055104404377651E-2"/>
          <c:w val="0.15619419458688666"/>
          <c:h val="0.4177674526976555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50628626636765E-2"/>
          <c:y val="7.8328981723237823E-2"/>
          <c:w val="0.77936033344492961"/>
          <c:h val="0.78590078328981761"/>
        </c:manualLayout>
      </c:layout>
      <c:lineChart>
        <c:grouping val="standard"/>
        <c:varyColors val="0"/>
        <c:ser>
          <c:idx val="6"/>
          <c:order val="0"/>
          <c:tx>
            <c:strRef>
              <c:f>'OPERATING RESERVE FIN AND SIZE'!$C$42</c:f>
              <c:strCache>
                <c:ptCount val="1"/>
                <c:pt idx="0">
                  <c:v>Baseline</c:v>
                </c:pt>
              </c:strCache>
            </c:strRef>
          </c:tx>
          <c:spPr>
            <a:ln w="25400">
              <a:solidFill>
                <a:srgbClr val="333333"/>
              </a:solidFill>
              <a:prstDash val="lgDash"/>
            </a:ln>
          </c:spPr>
          <c:marker>
            <c:symbol val="none"/>
          </c:marker>
          <c:cat>
            <c:strRef>
              <c:f>'OPERATING RESERVE FIN AND SIZE'!$D$35:$I$35</c:f>
              <c:strCache>
                <c:ptCount val="6"/>
                <c:pt idx="0">
                  <c:v>2013-2014</c:v>
                </c:pt>
                <c:pt idx="1">
                  <c:v>2014-2015</c:v>
                </c:pt>
                <c:pt idx="2">
                  <c:v>2015-2016</c:v>
                </c:pt>
                <c:pt idx="3">
                  <c:v>2016-2017</c:v>
                </c:pt>
                <c:pt idx="4">
                  <c:v>2017-2018</c:v>
                </c:pt>
                <c:pt idx="5">
                  <c:v>2018-2019</c:v>
                </c:pt>
              </c:strCache>
            </c:strRef>
          </c:cat>
          <c:val>
            <c:numRef>
              <c:f>'OPERATING RESERVE FIN AND SIZE'!$D$42:$I$42</c:f>
              <c:numCache>
                <c:formatCode>0.00</c:formatCode>
                <c:ptCount val="6"/>
                <c:pt idx="0">
                  <c:v>0.4</c:v>
                </c:pt>
                <c:pt idx="1">
                  <c:v>0.4</c:v>
                </c:pt>
                <c:pt idx="2">
                  <c:v>0.4</c:v>
                </c:pt>
                <c:pt idx="3">
                  <c:v>0.4</c:v>
                </c:pt>
                <c:pt idx="4">
                  <c:v>0.4</c:v>
                </c:pt>
                <c:pt idx="5">
                  <c:v>0.4</c:v>
                </c:pt>
              </c:numCache>
            </c:numRef>
          </c:val>
          <c:smooth val="0"/>
          <c:extLst>
            <c:ext xmlns:c16="http://schemas.microsoft.com/office/drawing/2014/chart" uri="{C3380CC4-5D6E-409C-BE32-E72D297353CC}">
              <c16:uniqueId val="{00000000-7B2C-4B18-ABC7-D62CBD8FC1B9}"/>
            </c:ext>
          </c:extLst>
        </c:ser>
        <c:ser>
          <c:idx val="0"/>
          <c:order val="1"/>
          <c:tx>
            <c:strRef>
              <c:f>'OPERATING RESERVE FIN AND SIZE'!$C$36</c:f>
              <c:strCache>
                <c:ptCount val="1"/>
                <c:pt idx="0">
                  <c:v>Quartile 1 (top)</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'OPERATING RESERVE FIN AND SIZE'!$D$35:$I$35</c:f>
              <c:strCache>
                <c:ptCount val="6"/>
                <c:pt idx="0">
                  <c:v>2013-2014</c:v>
                </c:pt>
                <c:pt idx="1">
                  <c:v>2014-2015</c:v>
                </c:pt>
                <c:pt idx="2">
                  <c:v>2015-2016</c:v>
                </c:pt>
                <c:pt idx="3">
                  <c:v>2016-2017</c:v>
                </c:pt>
                <c:pt idx="4">
                  <c:v>2017-2018</c:v>
                </c:pt>
                <c:pt idx="5">
                  <c:v>2018-2019</c:v>
                </c:pt>
              </c:strCache>
            </c:strRef>
          </c:cat>
          <c:val>
            <c:numRef>
              <c:f>'OPERATING RESERVE FIN AND SIZE'!$D$36:$I$36</c:f>
              <c:numCache>
                <c:formatCode>0.00</c:formatCode>
                <c:ptCount val="6"/>
                <c:pt idx="0">
                  <c:v>1.4014957825032699</c:v>
                </c:pt>
                <c:pt idx="1">
                  <c:v>1.3791846819024101</c:v>
                </c:pt>
                <c:pt idx="2">
                  <c:v>1.2888381351657701</c:v>
                </c:pt>
                <c:pt idx="3">
                  <c:v>1.4900053753807601</c:v>
                </c:pt>
                <c:pt idx="4">
                  <c:v>1.4352872896111399</c:v>
                </c:pt>
                <c:pt idx="5">
                  <c:v>1.3753648882371201</c:v>
                </c:pt>
              </c:numCache>
            </c:numRef>
          </c:val>
          <c:smooth val="0"/>
          <c:extLst>
            <c:ext xmlns:c16="http://schemas.microsoft.com/office/drawing/2014/chart" uri="{C3380CC4-5D6E-409C-BE32-E72D297353CC}">
              <c16:uniqueId val="{00000001-7B2C-4B18-ABC7-D62CBD8FC1B9}"/>
            </c:ext>
          </c:extLst>
        </c:ser>
        <c:ser>
          <c:idx val="1"/>
          <c:order val="2"/>
          <c:tx>
            <c:strRef>
              <c:f>'OPERATING RESERVE FIN AND SIZE'!$C$37</c:f>
              <c:strCache>
                <c:ptCount val="1"/>
                <c:pt idx="0">
                  <c:v>Quartile 2</c:v>
                </c:pt>
              </c:strCache>
            </c:strRef>
          </c:tx>
          <c:spPr>
            <a:ln w="25400">
              <a:solidFill>
                <a:srgbClr val="DD0806"/>
              </a:solidFill>
              <a:prstDash val="solid"/>
            </a:ln>
          </c:spPr>
          <c:marker>
            <c:symbol val="star"/>
            <c:size val="5"/>
            <c:spPr>
              <a:noFill/>
              <a:ln>
                <a:solidFill>
                  <a:srgbClr val="FF0000"/>
                </a:solidFill>
                <a:prstDash val="solid"/>
              </a:ln>
            </c:spPr>
          </c:marker>
          <c:cat>
            <c:strRef>
              <c:f>'OPERATING RESERVE FIN AND SIZE'!$D$35:$I$35</c:f>
              <c:strCache>
                <c:ptCount val="6"/>
                <c:pt idx="0">
                  <c:v>2013-2014</c:v>
                </c:pt>
                <c:pt idx="1">
                  <c:v>2014-2015</c:v>
                </c:pt>
                <c:pt idx="2">
                  <c:v>2015-2016</c:v>
                </c:pt>
                <c:pt idx="3">
                  <c:v>2016-2017</c:v>
                </c:pt>
                <c:pt idx="4">
                  <c:v>2017-2018</c:v>
                </c:pt>
                <c:pt idx="5">
                  <c:v>2018-2019</c:v>
                </c:pt>
              </c:strCache>
            </c:strRef>
          </c:cat>
          <c:val>
            <c:numRef>
              <c:f>'OPERATING RESERVE FIN AND SIZE'!$D$37:$I$37</c:f>
              <c:numCache>
                <c:formatCode>0.00</c:formatCode>
                <c:ptCount val="6"/>
                <c:pt idx="0">
                  <c:v>0.76481853817749601</c:v>
                </c:pt>
                <c:pt idx="1">
                  <c:v>0.76374160911786304</c:v>
                </c:pt>
                <c:pt idx="2">
                  <c:v>0.64415279271732195</c:v>
                </c:pt>
                <c:pt idx="3">
                  <c:v>0.725965652803085</c:v>
                </c:pt>
                <c:pt idx="4">
                  <c:v>0.77184996466043798</c:v>
                </c:pt>
                <c:pt idx="5">
                  <c:v>0.74596239126105601</c:v>
                </c:pt>
              </c:numCache>
            </c:numRef>
          </c:val>
          <c:smooth val="0"/>
          <c:extLst>
            <c:ext xmlns:c16="http://schemas.microsoft.com/office/drawing/2014/chart" uri="{C3380CC4-5D6E-409C-BE32-E72D297353CC}">
              <c16:uniqueId val="{00000002-7B2C-4B18-ABC7-D62CBD8FC1B9}"/>
            </c:ext>
          </c:extLst>
        </c:ser>
        <c:ser>
          <c:idx val="2"/>
          <c:order val="3"/>
          <c:tx>
            <c:strRef>
              <c:f>'OPERATING RESERVE FIN AND SIZE'!$C$38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'OPERATING RESERVE FIN AND SIZE'!$D$35:$I$35</c:f>
              <c:strCache>
                <c:ptCount val="6"/>
                <c:pt idx="0">
                  <c:v>2013-2014</c:v>
                </c:pt>
                <c:pt idx="1">
                  <c:v>2014-2015</c:v>
                </c:pt>
                <c:pt idx="2">
                  <c:v>2015-2016</c:v>
                </c:pt>
                <c:pt idx="3">
                  <c:v>2016-2017</c:v>
                </c:pt>
                <c:pt idx="4">
                  <c:v>2017-2018</c:v>
                </c:pt>
                <c:pt idx="5">
                  <c:v>2018-2019</c:v>
                </c:pt>
              </c:strCache>
            </c:strRef>
          </c:cat>
          <c:val>
            <c:numRef>
              <c:f>'OPERATING RESERVE FIN AND SIZE'!$D$38:$I$38</c:f>
              <c:numCache>
                <c:formatCode>0.00</c:formatCode>
                <c:ptCount val="6"/>
                <c:pt idx="0">
                  <c:v>0.43131570836084798</c:v>
                </c:pt>
                <c:pt idx="1">
                  <c:v>0.40506056727105499</c:v>
                </c:pt>
                <c:pt idx="2">
                  <c:v>0.33887226224630101</c:v>
                </c:pt>
                <c:pt idx="3">
                  <c:v>0.43612928144709701</c:v>
                </c:pt>
                <c:pt idx="4">
                  <c:v>0.461791299229657</c:v>
                </c:pt>
                <c:pt idx="5">
                  <c:v>0.389404842516762</c:v>
                </c:pt>
              </c:numCache>
            </c:numRef>
          </c:val>
          <c:smooth val="0"/>
          <c:extLst>
            <c:ext xmlns:c16="http://schemas.microsoft.com/office/drawing/2014/chart" uri="{C3380CC4-5D6E-409C-BE32-E72D297353CC}">
              <c16:uniqueId val="{00000003-7B2C-4B18-ABC7-D62CBD8FC1B9}"/>
            </c:ext>
          </c:extLst>
        </c:ser>
        <c:ser>
          <c:idx val="3"/>
          <c:order val="4"/>
          <c:tx>
            <c:strRef>
              <c:f>'OPERATING RESERVE FIN AND SIZE'!$C$39</c:f>
              <c:strCache>
                <c:ptCount val="1"/>
                <c:pt idx="0">
                  <c:v>Quartile 4 (bottom)</c:v>
                </c:pt>
              </c:strCache>
            </c:strRef>
          </c:tx>
          <c:spPr>
            <a:ln w="25400">
              <a:solidFill>
                <a:srgbClr val="006411"/>
              </a:solidFill>
              <a:prstDash val="solid"/>
            </a:ln>
          </c:spPr>
          <c:marker>
            <c:symbol val="x"/>
            <c:size val="5"/>
            <c:spPr>
              <a:noFill/>
              <a:ln>
                <a:solidFill>
                  <a:srgbClr val="008000"/>
                </a:solidFill>
                <a:prstDash val="solid"/>
              </a:ln>
            </c:spPr>
          </c:marker>
          <c:cat>
            <c:strRef>
              <c:f>'OPERATING RESERVE FIN AND SIZE'!$D$35:$I$35</c:f>
              <c:strCache>
                <c:ptCount val="6"/>
                <c:pt idx="0">
                  <c:v>2013-2014</c:v>
                </c:pt>
                <c:pt idx="1">
                  <c:v>2014-2015</c:v>
                </c:pt>
                <c:pt idx="2">
                  <c:v>2015-2016</c:v>
                </c:pt>
                <c:pt idx="3">
                  <c:v>2016-2017</c:v>
                </c:pt>
                <c:pt idx="4">
                  <c:v>2017-2018</c:v>
                </c:pt>
                <c:pt idx="5">
                  <c:v>2018-2019</c:v>
                </c:pt>
              </c:strCache>
            </c:strRef>
          </c:cat>
          <c:val>
            <c:numRef>
              <c:f>'OPERATING RESERVE FIN AND SIZE'!$D$39:$I$39</c:f>
              <c:numCache>
                <c:formatCode>0.00</c:formatCode>
                <c:ptCount val="6"/>
                <c:pt idx="0">
                  <c:v>0.270233063571719</c:v>
                </c:pt>
                <c:pt idx="1">
                  <c:v>0.25689178165298399</c:v>
                </c:pt>
                <c:pt idx="2">
                  <c:v>0.26656866167333199</c:v>
                </c:pt>
                <c:pt idx="3">
                  <c:v>0.273832858961082</c:v>
                </c:pt>
                <c:pt idx="4">
                  <c:v>0.31468736852676299</c:v>
                </c:pt>
                <c:pt idx="5">
                  <c:v>0.33127186442131901</c:v>
                </c:pt>
              </c:numCache>
            </c:numRef>
          </c:val>
          <c:smooth val="0"/>
          <c:extLst>
            <c:ext xmlns:c16="http://schemas.microsoft.com/office/drawing/2014/chart" uri="{C3380CC4-5D6E-409C-BE32-E72D297353CC}">
              <c16:uniqueId val="{00000004-7B2C-4B18-ABC7-D62CBD8FC1B9}"/>
            </c:ext>
          </c:extLst>
        </c:ser>
        <c:ser>
          <c:idx val="4"/>
          <c:order val="5"/>
          <c:tx>
            <c:strRef>
              <c:f>'OPERATING RESERVE FIN AND SIZE'!$C$40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'OPERATING RESERVE FIN AND SIZE'!$D$35:$I$35</c:f>
              <c:strCache>
                <c:ptCount val="6"/>
                <c:pt idx="0">
                  <c:v>2013-2014</c:v>
                </c:pt>
                <c:pt idx="1">
                  <c:v>2014-2015</c:v>
                </c:pt>
                <c:pt idx="2">
                  <c:v>2015-2016</c:v>
                </c:pt>
                <c:pt idx="3">
                  <c:v>2016-2017</c:v>
                </c:pt>
                <c:pt idx="4">
                  <c:v>2017-2018</c:v>
                </c:pt>
                <c:pt idx="5">
                  <c:v>2018-2019</c:v>
                </c:pt>
              </c:strCache>
            </c:strRef>
          </c:cat>
          <c:val>
            <c:numRef>
              <c:f>'OPERATING RESERVE FIN AND SIZE'!$D$40:$I$40</c:f>
              <c:numCache>
                <c:formatCode>0.00</c:formatCode>
                <c:ptCount val="6"/>
                <c:pt idx="0">
                  <c:v>0.62765066420506455</c:v>
                </c:pt>
                <c:pt idx="1">
                  <c:v>0.60523847693139254</c:v>
                </c:pt>
                <c:pt idx="2">
                  <c:v>0.57720369934835847</c:v>
                </c:pt>
                <c:pt idx="3">
                  <c:v>0.64645394424403158</c:v>
                </c:pt>
                <c:pt idx="4">
                  <c:v>0.66434047386869499</c:v>
                </c:pt>
                <c:pt idx="5">
                  <c:v>0.58951316685358846</c:v>
                </c:pt>
              </c:numCache>
            </c:numRef>
          </c:val>
          <c:smooth val="0"/>
          <c:extLst>
            <c:ext xmlns:c16="http://schemas.microsoft.com/office/drawing/2014/chart" uri="{C3380CC4-5D6E-409C-BE32-E72D297353CC}">
              <c16:uniqueId val="{00000005-7B2C-4B18-ABC7-D62CBD8FC1B9}"/>
            </c:ext>
          </c:extLst>
        </c:ser>
        <c:ser>
          <c:idx val="5"/>
          <c:order val="6"/>
          <c:tx>
            <c:strRef>
              <c:f>'OPERATING RESERVE FIN AND SIZE'!$C$41</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'OPERATING RESERVE FIN AND SIZE'!$D$35:$I$35</c:f>
              <c:strCache>
                <c:ptCount val="6"/>
                <c:pt idx="0">
                  <c:v>2013-2014</c:v>
                </c:pt>
                <c:pt idx="1">
                  <c:v>2014-2015</c:v>
                </c:pt>
                <c:pt idx="2">
                  <c:v>2015-2016</c:v>
                </c:pt>
                <c:pt idx="3">
                  <c:v>2016-2017</c:v>
                </c:pt>
                <c:pt idx="4">
                  <c:v>2017-2018</c:v>
                </c:pt>
                <c:pt idx="5">
                  <c:v>2018-2019</c:v>
                </c:pt>
              </c:strCache>
            </c:strRef>
          </c:cat>
          <c:val>
            <c:numRef>
              <c:f>'OPERATING RESERVE FIN AND SIZE'!$D$41:$I$41</c:f>
              <c:numCache>
                <c:formatCode>0.00</c:formatCode>
                <c:ptCount val="6"/>
                <c:pt idx="0">
                  <c:v>1.0222807446498314</c:v>
                </c:pt>
                <c:pt idx="1">
                  <c:v>1.1887068745909424</c:v>
                </c:pt>
                <c:pt idx="2">
                  <c:v>1.0130066742448416</c:v>
                </c:pt>
                <c:pt idx="3">
                  <c:v>0.84946204774859624</c:v>
                </c:pt>
                <c:pt idx="4">
                  <c:v>0.75986385736933837</c:v>
                </c:pt>
                <c:pt idx="5">
                  <c:v>0.25538437061331215</c:v>
                </c:pt>
              </c:numCache>
            </c:numRef>
          </c:val>
          <c:smooth val="0"/>
          <c:extLst>
            <c:ext xmlns:c16="http://schemas.microsoft.com/office/drawing/2014/chart" uri="{C3380CC4-5D6E-409C-BE32-E72D297353CC}">
              <c16:uniqueId val="{00000006-7B2C-4B18-ABC7-D62CBD8FC1B9}"/>
            </c:ext>
          </c:extLst>
        </c:ser>
        <c:dLbls>
          <c:showLegendKey val="0"/>
          <c:showVal val="0"/>
          <c:showCatName val="0"/>
          <c:showSerName val="0"/>
          <c:showPercent val="0"/>
          <c:showBubbleSize val="0"/>
        </c:dLbls>
        <c:smooth val="0"/>
        <c:axId val="517996184"/>
        <c:axId val="517995792"/>
      </c:lineChart>
      <c:catAx>
        <c:axId val="517996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995792"/>
        <c:crossesAt val="-2"/>
        <c:auto val="1"/>
        <c:lblAlgn val="ctr"/>
        <c:lblOffset val="100"/>
        <c:tickLblSkip val="1"/>
        <c:tickMarkSkip val="1"/>
        <c:noMultiLvlLbl val="0"/>
      </c:catAx>
      <c:valAx>
        <c:axId val="517995792"/>
        <c:scaling>
          <c:orientation val="minMax"/>
          <c:min val="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7996184"/>
        <c:crosses val="autoZero"/>
        <c:crossBetween val="between"/>
      </c:valAx>
      <c:spPr>
        <a:solidFill>
          <a:srgbClr val="C0C0C0"/>
        </a:solidFill>
        <a:ln w="12700">
          <a:solidFill>
            <a:srgbClr val="808080"/>
          </a:solidFill>
          <a:prstDash val="solid"/>
        </a:ln>
      </c:spPr>
    </c:plotArea>
    <c:legend>
      <c:legendPos val="r"/>
      <c:layout>
        <c:manualLayout>
          <c:xMode val="edge"/>
          <c:yMode val="edge"/>
          <c:x val="0.81022768951034141"/>
          <c:y val="1.3055104404377651E-2"/>
          <c:w val="0.18387299452337136"/>
          <c:h val="0.38643476353967504"/>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664387632047724E-2"/>
          <c:y val="7.3107049608355096E-2"/>
          <c:w val="0.8030851533367086"/>
          <c:h val="0.79112271540469969"/>
        </c:manualLayout>
      </c:layout>
      <c:lineChart>
        <c:grouping val="standard"/>
        <c:varyColors val="0"/>
        <c:ser>
          <c:idx val="6"/>
          <c:order val="0"/>
          <c:tx>
            <c:strRef>
              <c:f>'OPERATING RESERVE FIN AND SIZE'!$C$76</c:f>
              <c:strCache>
                <c:ptCount val="1"/>
                <c:pt idx="0">
                  <c:v> Baseline </c:v>
                </c:pt>
              </c:strCache>
            </c:strRef>
          </c:tx>
          <c:spPr>
            <a:ln w="25400">
              <a:solidFill>
                <a:srgbClr val="333333"/>
              </a:solidFill>
              <a:prstDash val="lgDash"/>
            </a:ln>
          </c:spPr>
          <c:marker>
            <c:symbol val="none"/>
          </c:marker>
          <c:cat>
            <c:strRef>
              <c:f>'OPERATING RESERVE FIN AND SIZE'!$D$69:$I$69</c:f>
              <c:strCache>
                <c:ptCount val="6"/>
                <c:pt idx="0">
                  <c:v>2013-2014</c:v>
                </c:pt>
                <c:pt idx="1">
                  <c:v>2014-2015</c:v>
                </c:pt>
                <c:pt idx="2">
                  <c:v>2015-2016</c:v>
                </c:pt>
                <c:pt idx="3">
                  <c:v>2016-2017</c:v>
                </c:pt>
                <c:pt idx="4">
                  <c:v>2017-2018</c:v>
                </c:pt>
                <c:pt idx="5">
                  <c:v>2018-2019</c:v>
                </c:pt>
              </c:strCache>
            </c:strRef>
          </c:cat>
          <c:val>
            <c:numRef>
              <c:f>'OPERATING RESERVE FIN AND SIZE'!$D$76:$I$76</c:f>
              <c:numCache>
                <c:formatCode>0.00</c:formatCode>
                <c:ptCount val="6"/>
                <c:pt idx="0">
                  <c:v>0.4</c:v>
                </c:pt>
                <c:pt idx="1">
                  <c:v>0.4</c:v>
                </c:pt>
                <c:pt idx="2">
                  <c:v>0.4</c:v>
                </c:pt>
                <c:pt idx="3">
                  <c:v>0.4</c:v>
                </c:pt>
                <c:pt idx="4">
                  <c:v>0.4</c:v>
                </c:pt>
                <c:pt idx="5">
                  <c:v>0.4</c:v>
                </c:pt>
              </c:numCache>
            </c:numRef>
          </c:val>
          <c:smooth val="0"/>
          <c:extLst>
            <c:ext xmlns:c16="http://schemas.microsoft.com/office/drawing/2014/chart" uri="{C3380CC4-5D6E-409C-BE32-E72D297353CC}">
              <c16:uniqueId val="{00000000-D586-4876-8375-CE38FDE58BD1}"/>
            </c:ext>
          </c:extLst>
        </c:ser>
        <c:ser>
          <c:idx val="0"/>
          <c:order val="1"/>
          <c:tx>
            <c:strRef>
              <c:f>'OPERATING RESERVE FIN AND SIZE'!$C$70</c:f>
              <c:strCache>
                <c:ptCount val="1"/>
                <c:pt idx="0">
                  <c:v>&gt;3,000 (112)</c:v>
                </c:pt>
              </c:strCache>
            </c:strRef>
          </c:tx>
          <c:spPr>
            <a:ln w="25400">
              <a:solidFill>
                <a:srgbClr val="0000D4"/>
              </a:solidFill>
              <a:prstDash val="solid"/>
            </a:ln>
          </c:spPr>
          <c:marker>
            <c:symbol val="circle"/>
            <c:size val="5"/>
            <c:spPr>
              <a:solidFill>
                <a:srgbClr val="0000FF"/>
              </a:solidFill>
              <a:ln>
                <a:solidFill>
                  <a:srgbClr val="0000FF"/>
                </a:solidFill>
                <a:prstDash val="solid"/>
              </a:ln>
            </c:spPr>
          </c:marker>
          <c:cat>
            <c:strRef>
              <c:f>'OPERATING RESERVE FIN AND SIZE'!$D$69:$I$69</c:f>
              <c:strCache>
                <c:ptCount val="6"/>
                <c:pt idx="0">
                  <c:v>2013-2014</c:v>
                </c:pt>
                <c:pt idx="1">
                  <c:v>2014-2015</c:v>
                </c:pt>
                <c:pt idx="2">
                  <c:v>2015-2016</c:v>
                </c:pt>
                <c:pt idx="3">
                  <c:v>2016-2017</c:v>
                </c:pt>
                <c:pt idx="4">
                  <c:v>2017-2018</c:v>
                </c:pt>
                <c:pt idx="5">
                  <c:v>2018-2019</c:v>
                </c:pt>
              </c:strCache>
            </c:strRef>
          </c:cat>
          <c:val>
            <c:numRef>
              <c:f>'OPERATING RESERVE FIN AND SIZE'!$D$70:$I$70</c:f>
              <c:numCache>
                <c:formatCode>0.00</c:formatCode>
                <c:ptCount val="6"/>
                <c:pt idx="0">
                  <c:v>0.63684229307587659</c:v>
                </c:pt>
                <c:pt idx="1">
                  <c:v>0.65275624968364698</c:v>
                </c:pt>
                <c:pt idx="2">
                  <c:v>0.61571026091880343</c:v>
                </c:pt>
                <c:pt idx="3">
                  <c:v>0.68844839961542703</c:v>
                </c:pt>
                <c:pt idx="4">
                  <c:v>0.672117913655493</c:v>
                </c:pt>
                <c:pt idx="5">
                  <c:v>0.67068401255183452</c:v>
                </c:pt>
              </c:numCache>
            </c:numRef>
          </c:val>
          <c:smooth val="0"/>
          <c:extLst>
            <c:ext xmlns:c16="http://schemas.microsoft.com/office/drawing/2014/chart" uri="{C3380CC4-5D6E-409C-BE32-E72D297353CC}">
              <c16:uniqueId val="{00000001-D586-4876-8375-CE38FDE58BD1}"/>
            </c:ext>
          </c:extLst>
        </c:ser>
        <c:ser>
          <c:idx val="1"/>
          <c:order val="2"/>
          <c:tx>
            <c:strRef>
              <c:f>'OPERATING RESERVE FIN AND SIZE'!$C$71</c:f>
              <c:strCache>
                <c:ptCount val="1"/>
                <c:pt idx="0">
                  <c:v>2,001-3,000 (137)</c:v>
                </c:pt>
              </c:strCache>
            </c:strRef>
          </c:tx>
          <c:spPr>
            <a:ln w="25400">
              <a:solidFill>
                <a:srgbClr val="DD0806"/>
              </a:solidFill>
              <a:prstDash val="solid"/>
            </a:ln>
          </c:spPr>
          <c:marker>
            <c:symbol val="star"/>
            <c:size val="5"/>
            <c:spPr>
              <a:noFill/>
              <a:ln>
                <a:solidFill>
                  <a:srgbClr val="FF0000"/>
                </a:solidFill>
                <a:prstDash val="solid"/>
              </a:ln>
            </c:spPr>
          </c:marker>
          <c:cat>
            <c:strRef>
              <c:f>'OPERATING RESERVE FIN AND SIZE'!$D$69:$I$69</c:f>
              <c:strCache>
                <c:ptCount val="6"/>
                <c:pt idx="0">
                  <c:v>2013-2014</c:v>
                </c:pt>
                <c:pt idx="1">
                  <c:v>2014-2015</c:v>
                </c:pt>
                <c:pt idx="2">
                  <c:v>2015-2016</c:v>
                </c:pt>
                <c:pt idx="3">
                  <c:v>2016-2017</c:v>
                </c:pt>
                <c:pt idx="4">
                  <c:v>2017-2018</c:v>
                </c:pt>
                <c:pt idx="5">
                  <c:v>2018-2019</c:v>
                </c:pt>
              </c:strCache>
            </c:strRef>
          </c:cat>
          <c:val>
            <c:numRef>
              <c:f>'OPERATING RESERVE FIN AND SIZE'!$D$71:$I$71</c:f>
              <c:numCache>
                <c:formatCode>0.00</c:formatCode>
                <c:ptCount val="6"/>
                <c:pt idx="0">
                  <c:v>0.96813638759226395</c:v>
                </c:pt>
                <c:pt idx="1">
                  <c:v>0.94187936439617603</c:v>
                </c:pt>
                <c:pt idx="2">
                  <c:v>0.86494593414161103</c:v>
                </c:pt>
                <c:pt idx="3">
                  <c:v>0.919718558643429</c:v>
                </c:pt>
                <c:pt idx="4">
                  <c:v>0.91266309394468204</c:v>
                </c:pt>
                <c:pt idx="5">
                  <c:v>0.817122727954677</c:v>
                </c:pt>
              </c:numCache>
            </c:numRef>
          </c:val>
          <c:smooth val="0"/>
          <c:extLst>
            <c:ext xmlns:c16="http://schemas.microsoft.com/office/drawing/2014/chart" uri="{C3380CC4-5D6E-409C-BE32-E72D297353CC}">
              <c16:uniqueId val="{00000002-D586-4876-8375-CE38FDE58BD1}"/>
            </c:ext>
          </c:extLst>
        </c:ser>
        <c:ser>
          <c:idx val="2"/>
          <c:order val="3"/>
          <c:tx>
            <c:strRef>
              <c:f>'OPERATING RESERVE FIN AND SIZE'!$C$72</c:f>
              <c:strCache>
                <c:ptCount val="1"/>
                <c:pt idx="0">
                  <c:v>1,000-2,000 (274)</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'OPERATING RESERVE FIN AND SIZE'!$D$69:$I$69</c:f>
              <c:strCache>
                <c:ptCount val="6"/>
                <c:pt idx="0">
                  <c:v>2013-2014</c:v>
                </c:pt>
                <c:pt idx="1">
                  <c:v>2014-2015</c:v>
                </c:pt>
                <c:pt idx="2">
                  <c:v>2015-2016</c:v>
                </c:pt>
                <c:pt idx="3">
                  <c:v>2016-2017</c:v>
                </c:pt>
                <c:pt idx="4">
                  <c:v>2017-2018</c:v>
                </c:pt>
                <c:pt idx="5">
                  <c:v>2018-2019</c:v>
                </c:pt>
              </c:strCache>
            </c:strRef>
          </c:cat>
          <c:val>
            <c:numRef>
              <c:f>'OPERATING RESERVE FIN AND SIZE'!$D$72:$I$72</c:f>
              <c:numCache>
                <c:formatCode>0.00</c:formatCode>
                <c:ptCount val="6"/>
                <c:pt idx="0">
                  <c:v>0.65442152515805407</c:v>
                </c:pt>
                <c:pt idx="1">
                  <c:v>0.61444065775457601</c:v>
                </c:pt>
                <c:pt idx="2">
                  <c:v>0.58449787116367202</c:v>
                </c:pt>
                <c:pt idx="3">
                  <c:v>0.67585934615223098</c:v>
                </c:pt>
                <c:pt idx="4">
                  <c:v>0.70861250083878047</c:v>
                </c:pt>
                <c:pt idx="5">
                  <c:v>0.57741735318681153</c:v>
                </c:pt>
              </c:numCache>
            </c:numRef>
          </c:val>
          <c:smooth val="0"/>
          <c:extLst>
            <c:ext xmlns:c16="http://schemas.microsoft.com/office/drawing/2014/chart" uri="{C3380CC4-5D6E-409C-BE32-E72D297353CC}">
              <c16:uniqueId val="{00000003-D586-4876-8375-CE38FDE58BD1}"/>
            </c:ext>
          </c:extLst>
        </c:ser>
        <c:ser>
          <c:idx val="3"/>
          <c:order val="4"/>
          <c:tx>
            <c:strRef>
              <c:f>'OPERATING RESERVE FIN AND SIZE'!$C$73</c:f>
              <c:strCache>
                <c:ptCount val="1"/>
                <c:pt idx="0">
                  <c:v>&lt;1,000 (162)</c:v>
                </c:pt>
              </c:strCache>
            </c:strRef>
          </c:tx>
          <c:spPr>
            <a:ln w="25400">
              <a:solidFill>
                <a:srgbClr val="006411"/>
              </a:solidFill>
              <a:prstDash val="solid"/>
            </a:ln>
          </c:spPr>
          <c:marker>
            <c:symbol val="x"/>
            <c:size val="5"/>
            <c:spPr>
              <a:noFill/>
              <a:ln>
                <a:solidFill>
                  <a:srgbClr val="008000"/>
                </a:solidFill>
                <a:prstDash val="solid"/>
              </a:ln>
            </c:spPr>
          </c:marker>
          <c:cat>
            <c:strRef>
              <c:f>'OPERATING RESERVE FIN AND SIZE'!$D$69:$I$69</c:f>
              <c:strCache>
                <c:ptCount val="6"/>
                <c:pt idx="0">
                  <c:v>2013-2014</c:v>
                </c:pt>
                <c:pt idx="1">
                  <c:v>2014-2015</c:v>
                </c:pt>
                <c:pt idx="2">
                  <c:v>2015-2016</c:v>
                </c:pt>
                <c:pt idx="3">
                  <c:v>2016-2017</c:v>
                </c:pt>
                <c:pt idx="4">
                  <c:v>2017-2018</c:v>
                </c:pt>
                <c:pt idx="5">
                  <c:v>2018-2019</c:v>
                </c:pt>
              </c:strCache>
            </c:strRef>
          </c:cat>
          <c:val>
            <c:numRef>
              <c:f>'OPERATING RESERVE FIN AND SIZE'!$D$73:$I$73</c:f>
              <c:numCache>
                <c:formatCode>0.00</c:formatCode>
                <c:ptCount val="6"/>
                <c:pt idx="0">
                  <c:v>0.35251247172271805</c:v>
                </c:pt>
                <c:pt idx="1">
                  <c:v>0.3552934365430705</c:v>
                </c:pt>
                <c:pt idx="2">
                  <c:v>0.33451251024524298</c:v>
                </c:pt>
                <c:pt idx="3">
                  <c:v>0.368510782575041</c:v>
                </c:pt>
                <c:pt idx="4">
                  <c:v>0.39825778282256652</c:v>
                </c:pt>
                <c:pt idx="5">
                  <c:v>0.35870578819929899</c:v>
                </c:pt>
              </c:numCache>
            </c:numRef>
          </c:val>
          <c:smooth val="0"/>
          <c:extLst>
            <c:ext xmlns:c16="http://schemas.microsoft.com/office/drawing/2014/chart" uri="{C3380CC4-5D6E-409C-BE32-E72D297353CC}">
              <c16:uniqueId val="{00000004-D586-4876-8375-CE38FDE58BD1}"/>
            </c:ext>
          </c:extLst>
        </c:ser>
        <c:ser>
          <c:idx val="4"/>
          <c:order val="5"/>
          <c:tx>
            <c:strRef>
              <c:f>'OPERATING RESERVE FIN AND SIZE'!$C$74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'OPERATING RESERVE FIN AND SIZE'!$D$69:$I$69</c:f>
              <c:strCache>
                <c:ptCount val="6"/>
                <c:pt idx="0">
                  <c:v>2013-2014</c:v>
                </c:pt>
                <c:pt idx="1">
                  <c:v>2014-2015</c:v>
                </c:pt>
                <c:pt idx="2">
                  <c:v>2015-2016</c:v>
                </c:pt>
                <c:pt idx="3">
                  <c:v>2016-2017</c:v>
                </c:pt>
                <c:pt idx="4">
                  <c:v>2017-2018</c:v>
                </c:pt>
                <c:pt idx="5">
                  <c:v>2018-2019</c:v>
                </c:pt>
              </c:strCache>
            </c:strRef>
          </c:cat>
          <c:val>
            <c:numRef>
              <c:f>'OPERATING RESERVE FIN AND SIZE'!$D$74:$I$74</c:f>
              <c:numCache>
                <c:formatCode>0.00</c:formatCode>
                <c:ptCount val="6"/>
                <c:pt idx="0">
                  <c:v>0.62739695967186704</c:v>
                </c:pt>
                <c:pt idx="1">
                  <c:v>0.60476385563895796</c:v>
                </c:pt>
                <c:pt idx="2">
                  <c:v>0.57747468667155999</c:v>
                </c:pt>
                <c:pt idx="3">
                  <c:v>0.64682132343564802</c:v>
                </c:pt>
                <c:pt idx="4">
                  <c:v>0.66518634172784397</c:v>
                </c:pt>
                <c:pt idx="5">
                  <c:v>0.59137543418159999</c:v>
                </c:pt>
              </c:numCache>
            </c:numRef>
          </c:val>
          <c:smooth val="0"/>
          <c:extLst>
            <c:ext xmlns:c16="http://schemas.microsoft.com/office/drawing/2014/chart" uri="{C3380CC4-5D6E-409C-BE32-E72D297353CC}">
              <c16:uniqueId val="{00000005-D586-4876-8375-CE38FDE58BD1}"/>
            </c:ext>
          </c:extLst>
        </c:ser>
        <c:ser>
          <c:idx val="5"/>
          <c:order val="6"/>
          <c:tx>
            <c:strRef>
              <c:f>'OPERATING RESERVE FIN AND SIZE'!$C$75</c:f>
              <c:strCache>
                <c:ptCount val="1"/>
                <c:pt idx="0">
                  <c:v>TEXAS LUTHERAN</c:v>
                </c:pt>
              </c:strCache>
            </c:strRef>
          </c:tx>
          <c:spPr>
            <a:ln w="38100">
              <a:solidFill>
                <a:srgbClr val="FCF305"/>
              </a:solidFill>
              <a:prstDash val="solid"/>
            </a:ln>
          </c:spPr>
          <c:marker>
            <c:symbol val="diamond"/>
            <c:size val="7"/>
            <c:spPr>
              <a:solidFill>
                <a:srgbClr val="FFFF00"/>
              </a:solidFill>
              <a:ln>
                <a:solidFill>
                  <a:srgbClr val="000000"/>
                </a:solidFill>
                <a:prstDash val="solid"/>
              </a:ln>
            </c:spPr>
          </c:marker>
          <c:cat>
            <c:strRef>
              <c:f>'OPERATING RESERVE FIN AND SIZE'!$D$69:$I$69</c:f>
              <c:strCache>
                <c:ptCount val="6"/>
                <c:pt idx="0">
                  <c:v>2013-2014</c:v>
                </c:pt>
                <c:pt idx="1">
                  <c:v>2014-2015</c:v>
                </c:pt>
                <c:pt idx="2">
                  <c:v>2015-2016</c:v>
                </c:pt>
                <c:pt idx="3">
                  <c:v>2016-2017</c:v>
                </c:pt>
                <c:pt idx="4">
                  <c:v>2017-2018</c:v>
                </c:pt>
                <c:pt idx="5">
                  <c:v>2018-2019</c:v>
                </c:pt>
              </c:strCache>
            </c:strRef>
          </c:cat>
          <c:val>
            <c:numRef>
              <c:f>'OPERATING RESERVE FIN AND SIZE'!$D$75:$I$75</c:f>
              <c:numCache>
                <c:formatCode>0.00</c:formatCode>
                <c:ptCount val="6"/>
                <c:pt idx="0">
                  <c:v>1.0222807446498314</c:v>
                </c:pt>
                <c:pt idx="1">
                  <c:v>1.1887068745909424</c:v>
                </c:pt>
                <c:pt idx="2">
                  <c:v>1.0130066742448416</c:v>
                </c:pt>
                <c:pt idx="3">
                  <c:v>0.84946204774859624</c:v>
                </c:pt>
                <c:pt idx="4">
                  <c:v>0.75986385736933837</c:v>
                </c:pt>
                <c:pt idx="5">
                  <c:v>0.25538437061331215</c:v>
                </c:pt>
              </c:numCache>
            </c:numRef>
          </c:val>
          <c:smooth val="0"/>
          <c:extLst>
            <c:ext xmlns:c16="http://schemas.microsoft.com/office/drawing/2014/chart" uri="{C3380CC4-5D6E-409C-BE32-E72D297353CC}">
              <c16:uniqueId val="{00000006-D586-4876-8375-CE38FDE58BD1}"/>
            </c:ext>
          </c:extLst>
        </c:ser>
        <c:dLbls>
          <c:showLegendKey val="0"/>
          <c:showVal val="0"/>
          <c:showCatName val="0"/>
          <c:showSerName val="0"/>
          <c:showPercent val="0"/>
          <c:showBubbleSize val="0"/>
        </c:dLbls>
        <c:smooth val="0"/>
        <c:axId val="517996968"/>
        <c:axId val="517993832"/>
      </c:lineChart>
      <c:catAx>
        <c:axId val="517996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993832"/>
        <c:crossesAt val="-2"/>
        <c:auto val="1"/>
        <c:lblAlgn val="ctr"/>
        <c:lblOffset val="100"/>
        <c:tickLblSkip val="1"/>
        <c:tickMarkSkip val="1"/>
        <c:noMultiLvlLbl val="0"/>
      </c:catAx>
      <c:valAx>
        <c:axId val="517993832"/>
        <c:scaling>
          <c:orientation val="minMax"/>
          <c:min val="0.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7996968"/>
        <c:crosses val="autoZero"/>
        <c:crossBetween val="between"/>
      </c:valAx>
      <c:spPr>
        <a:solidFill>
          <a:srgbClr val="C0C0C0"/>
        </a:solidFill>
        <a:ln w="12700">
          <a:solidFill>
            <a:srgbClr val="808080"/>
          </a:solidFill>
          <a:prstDash val="solid"/>
        </a:ln>
      </c:spPr>
    </c:plotArea>
    <c:legend>
      <c:legendPos val="r"/>
      <c:layout>
        <c:manualLayout>
          <c:xMode val="edge"/>
          <c:yMode val="edge"/>
          <c:x val="0.82802178197476206"/>
          <c:y val="1.5666344578990292E-2"/>
          <c:w val="0.16607890205895082"/>
          <c:h val="0.3994901420612240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22.xml"/><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24.xml"/><Relationship Id="rId1" Type="http://schemas.openxmlformats.org/officeDocument/2006/relationships/chart" Target="../charts/chart23.xml"/></Relationships>
</file>

<file path=xl/drawings/_rels/drawing16.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chart" Target="../charts/chart26.xml"/></Relationships>
</file>

<file path=xl/drawings/_rels/drawing18.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29.xml"/><Relationship Id="rId1" Type="http://schemas.openxmlformats.org/officeDocument/2006/relationships/chart" Target="../charts/chart28.xml"/></Relationships>
</file>

<file path=xl/drawings/_rels/drawing20.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31.xml"/><Relationship Id="rId1" Type="http://schemas.openxmlformats.org/officeDocument/2006/relationships/chart" Target="../charts/chart30.xml"/></Relationships>
</file>

<file path=xl/drawings/_rels/drawing21.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33.xml"/><Relationship Id="rId1" Type="http://schemas.openxmlformats.org/officeDocument/2006/relationships/chart" Target="../charts/chart32.xml"/></Relationships>
</file>

<file path=xl/drawings/_rels/drawing22.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35.xml"/><Relationship Id="rId1" Type="http://schemas.openxmlformats.org/officeDocument/2006/relationships/chart" Target="../charts/chart34.xml"/></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chart" Target="../charts/chart36.xml"/></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CONTENTS!A1"/><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14.xml"/><Relationship Id="rId1" Type="http://schemas.openxmlformats.org/officeDocument/2006/relationships/chart" Target="../charts/chart1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582368</xdr:colOff>
      <xdr:row>25</xdr:row>
      <xdr:rowOff>9525</xdr:rowOff>
    </xdr:from>
    <xdr:to>
      <xdr:col>7</xdr:col>
      <xdr:colOff>116568</xdr:colOff>
      <xdr:row>31</xdr:row>
      <xdr:rowOff>66675</xdr:rowOff>
    </xdr:to>
    <xdr:pic>
      <xdr:nvPicPr>
        <xdr:cNvPr id="7" name="Picture 6" descr="http://ned.ruffalonl.com/Mktg/MktgMtrls/Branding%20and%20Templates/Logos/__2019_RNL_Standard%20Logo.jp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8293" y="6619875"/>
          <a:ext cx="130585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276226</xdr:colOff>
      <xdr:row>1</xdr:row>
      <xdr:rowOff>276228</xdr:rowOff>
    </xdr:from>
    <xdr:to>
      <xdr:col>7</xdr:col>
      <xdr:colOff>482347</xdr:colOff>
      <xdr:row>1</xdr:row>
      <xdr:rowOff>917451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6" y="438153"/>
          <a:ext cx="3511296" cy="6412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9525</xdr:colOff>
      <xdr:row>10</xdr:row>
      <xdr:rowOff>28575</xdr:rowOff>
    </xdr:from>
    <xdr:to>
      <xdr:col>11</xdr:col>
      <xdr:colOff>9525</xdr:colOff>
      <xdr:row>34</xdr:row>
      <xdr:rowOff>9525</xdr:rowOff>
    </xdr:to>
    <xdr:graphicFrame macro="">
      <xdr:nvGraphicFramePr>
        <xdr:cNvPr id="17484801" name="Chart 1">
          <a:extLst>
            <a:ext uri="{FF2B5EF4-FFF2-40B4-BE49-F238E27FC236}">
              <a16:creationId xmlns:a16="http://schemas.microsoft.com/office/drawing/2014/main" id="{00000000-0008-0000-0B00-000001CC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12887</xdr:colOff>
      <xdr:row>0</xdr:row>
      <xdr:rowOff>43330</xdr:rowOff>
    </xdr:from>
    <xdr:to>
      <xdr:col>11</xdr:col>
      <xdr:colOff>470172</xdr:colOff>
      <xdr:row>1</xdr:row>
      <xdr:rowOff>289841</xdr:rowOff>
    </xdr:to>
    <xdr:sp macro="" textlink="">
      <xdr:nvSpPr>
        <xdr:cNvPr id="3" name="Rounded Rectangle 15">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a:off x="8650941" y="56030"/>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10</xdr:row>
      <xdr:rowOff>9525</xdr:rowOff>
    </xdr:from>
    <xdr:to>
      <xdr:col>11</xdr:col>
      <xdr:colOff>0</xdr:colOff>
      <xdr:row>34</xdr:row>
      <xdr:rowOff>0</xdr:rowOff>
    </xdr:to>
    <xdr:graphicFrame macro="">
      <xdr:nvGraphicFramePr>
        <xdr:cNvPr id="17485825" name="Chart 1">
          <a:extLst>
            <a:ext uri="{FF2B5EF4-FFF2-40B4-BE49-F238E27FC236}">
              <a16:creationId xmlns:a16="http://schemas.microsoft.com/office/drawing/2014/main" id="{00000000-0008-0000-0C00-000001D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45</xdr:row>
      <xdr:rowOff>0</xdr:rowOff>
    </xdr:from>
    <xdr:to>
      <xdr:col>11</xdr:col>
      <xdr:colOff>9525</xdr:colOff>
      <xdr:row>68</xdr:row>
      <xdr:rowOff>142875</xdr:rowOff>
    </xdr:to>
    <xdr:graphicFrame macro="">
      <xdr:nvGraphicFramePr>
        <xdr:cNvPr id="17485826" name="Chart 2">
          <a:extLst>
            <a:ext uri="{FF2B5EF4-FFF2-40B4-BE49-F238E27FC236}">
              <a16:creationId xmlns:a16="http://schemas.microsoft.com/office/drawing/2014/main" id="{00000000-0008-0000-0C00-000002D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12887</xdr:colOff>
      <xdr:row>0</xdr:row>
      <xdr:rowOff>41649</xdr:rowOff>
    </xdr:from>
    <xdr:to>
      <xdr:col>11</xdr:col>
      <xdr:colOff>470172</xdr:colOff>
      <xdr:row>1</xdr:row>
      <xdr:rowOff>278623</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0C00-000004000000}"/>
            </a:ext>
          </a:extLst>
        </xdr:cNvPr>
        <xdr:cNvSpPr/>
      </xdr:nvSpPr>
      <xdr:spPr>
        <a:xfrm>
          <a:off x="8650941" y="44824"/>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10</xdr:row>
      <xdr:rowOff>9525</xdr:rowOff>
    </xdr:from>
    <xdr:to>
      <xdr:col>11</xdr:col>
      <xdr:colOff>0</xdr:colOff>
      <xdr:row>34</xdr:row>
      <xdr:rowOff>0</xdr:rowOff>
    </xdr:to>
    <xdr:graphicFrame macro="">
      <xdr:nvGraphicFramePr>
        <xdr:cNvPr id="17486849" name="Chart 1">
          <a:extLst>
            <a:ext uri="{FF2B5EF4-FFF2-40B4-BE49-F238E27FC236}">
              <a16:creationId xmlns:a16="http://schemas.microsoft.com/office/drawing/2014/main" id="{00000000-0008-0000-0D00-000001D4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44</xdr:row>
      <xdr:rowOff>9525</xdr:rowOff>
    </xdr:from>
    <xdr:to>
      <xdr:col>11</xdr:col>
      <xdr:colOff>0</xdr:colOff>
      <xdr:row>68</xdr:row>
      <xdr:rowOff>0</xdr:rowOff>
    </xdr:to>
    <xdr:graphicFrame macro="">
      <xdr:nvGraphicFramePr>
        <xdr:cNvPr id="17486850" name="Chart 2">
          <a:extLst>
            <a:ext uri="{FF2B5EF4-FFF2-40B4-BE49-F238E27FC236}">
              <a16:creationId xmlns:a16="http://schemas.microsoft.com/office/drawing/2014/main" id="{00000000-0008-0000-0D00-000002D4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182171</xdr:colOff>
      <xdr:row>0</xdr:row>
      <xdr:rowOff>86735</xdr:rowOff>
    </xdr:from>
    <xdr:to>
      <xdr:col>13</xdr:col>
      <xdr:colOff>55341</xdr:colOff>
      <xdr:row>2</xdr:row>
      <xdr:rowOff>25103</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0D00-000004000000}"/>
            </a:ext>
          </a:extLst>
        </xdr:cNvPr>
        <xdr:cNvSpPr/>
      </xdr:nvSpPr>
      <xdr:spPr>
        <a:xfrm>
          <a:off x="9592871" y="86735"/>
          <a:ext cx="482770" cy="395568"/>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xdr:col>
      <xdr:colOff>9525</xdr:colOff>
      <xdr:row>9</xdr:row>
      <xdr:rowOff>190500</xdr:rowOff>
    </xdr:from>
    <xdr:to>
      <xdr:col>11</xdr:col>
      <xdr:colOff>9525</xdr:colOff>
      <xdr:row>33</xdr:row>
      <xdr:rowOff>142875</xdr:rowOff>
    </xdr:to>
    <xdr:graphicFrame macro="">
      <xdr:nvGraphicFramePr>
        <xdr:cNvPr id="17487873" name="Chart 1">
          <a:extLst>
            <a:ext uri="{FF2B5EF4-FFF2-40B4-BE49-F238E27FC236}">
              <a16:creationId xmlns:a16="http://schemas.microsoft.com/office/drawing/2014/main" id="{00000000-0008-0000-0E00-000001D8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33618</xdr:colOff>
      <xdr:row>0</xdr:row>
      <xdr:rowOff>43328</xdr:rowOff>
    </xdr:from>
    <xdr:to>
      <xdr:col>11</xdr:col>
      <xdr:colOff>473789</xdr:colOff>
      <xdr:row>1</xdr:row>
      <xdr:rowOff>289839</xdr:rowOff>
    </xdr:to>
    <xdr:sp macro="" textlink="">
      <xdr:nvSpPr>
        <xdr:cNvPr id="3" name="Rounded Rectangle 15">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8662147" y="56028"/>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10</xdr:row>
      <xdr:rowOff>9525</xdr:rowOff>
    </xdr:from>
    <xdr:to>
      <xdr:col>11</xdr:col>
      <xdr:colOff>0</xdr:colOff>
      <xdr:row>34</xdr:row>
      <xdr:rowOff>0</xdr:rowOff>
    </xdr:to>
    <xdr:graphicFrame macro="">
      <xdr:nvGraphicFramePr>
        <xdr:cNvPr id="17488897" name="Chart 1">
          <a:extLst>
            <a:ext uri="{FF2B5EF4-FFF2-40B4-BE49-F238E27FC236}">
              <a16:creationId xmlns:a16="http://schemas.microsoft.com/office/drawing/2014/main" id="{00000000-0008-0000-0F00-000001DC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45</xdr:row>
      <xdr:rowOff>9525</xdr:rowOff>
    </xdr:from>
    <xdr:to>
      <xdr:col>11</xdr:col>
      <xdr:colOff>0</xdr:colOff>
      <xdr:row>69</xdr:row>
      <xdr:rowOff>0</xdr:rowOff>
    </xdr:to>
    <xdr:graphicFrame macro="">
      <xdr:nvGraphicFramePr>
        <xdr:cNvPr id="17488898" name="Chart 2">
          <a:extLst>
            <a:ext uri="{FF2B5EF4-FFF2-40B4-BE49-F238E27FC236}">
              <a16:creationId xmlns:a16="http://schemas.microsoft.com/office/drawing/2014/main" id="{00000000-0008-0000-0F00-000002DC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44824</xdr:colOff>
      <xdr:row>0</xdr:row>
      <xdr:rowOff>67235</xdr:rowOff>
    </xdr:from>
    <xdr:to>
      <xdr:col>11</xdr:col>
      <xdr:colOff>499013</xdr:colOff>
      <xdr:row>2</xdr:row>
      <xdr:rowOff>9525</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0F00-000004000000}"/>
            </a:ext>
          </a:extLst>
        </xdr:cNvPr>
        <xdr:cNvSpPr/>
      </xdr:nvSpPr>
      <xdr:spPr>
        <a:xfrm>
          <a:off x="8673353" y="67235"/>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10</xdr:row>
      <xdr:rowOff>9525</xdr:rowOff>
    </xdr:from>
    <xdr:to>
      <xdr:col>11</xdr:col>
      <xdr:colOff>0</xdr:colOff>
      <xdr:row>34</xdr:row>
      <xdr:rowOff>0</xdr:rowOff>
    </xdr:to>
    <xdr:graphicFrame macro="">
      <xdr:nvGraphicFramePr>
        <xdr:cNvPr id="17489921" name="Chart 1">
          <a:extLst>
            <a:ext uri="{FF2B5EF4-FFF2-40B4-BE49-F238E27FC236}">
              <a16:creationId xmlns:a16="http://schemas.microsoft.com/office/drawing/2014/main" id="{00000000-0008-0000-1000-000001E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44</xdr:row>
      <xdr:rowOff>9525</xdr:rowOff>
    </xdr:from>
    <xdr:to>
      <xdr:col>11</xdr:col>
      <xdr:colOff>0</xdr:colOff>
      <xdr:row>68</xdr:row>
      <xdr:rowOff>0</xdr:rowOff>
    </xdr:to>
    <xdr:graphicFrame macro="">
      <xdr:nvGraphicFramePr>
        <xdr:cNvPr id="17489922" name="Chart 2">
          <a:extLst>
            <a:ext uri="{FF2B5EF4-FFF2-40B4-BE49-F238E27FC236}">
              <a16:creationId xmlns:a16="http://schemas.microsoft.com/office/drawing/2014/main" id="{00000000-0008-0000-1000-000002E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385855</xdr:colOff>
      <xdr:row>0</xdr:row>
      <xdr:rowOff>41837</xdr:rowOff>
    </xdr:from>
    <xdr:to>
      <xdr:col>13</xdr:col>
      <xdr:colOff>244580</xdr:colOff>
      <xdr:row>2</xdr:row>
      <xdr:rowOff>433</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1000-000004000000}"/>
            </a:ext>
          </a:extLst>
        </xdr:cNvPr>
        <xdr:cNvSpPr/>
      </xdr:nvSpPr>
      <xdr:spPr>
        <a:xfrm>
          <a:off x="9602880" y="57712"/>
          <a:ext cx="468630" cy="39949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xdr:col>
      <xdr:colOff>9525</xdr:colOff>
      <xdr:row>10</xdr:row>
      <xdr:rowOff>28575</xdr:rowOff>
    </xdr:from>
    <xdr:to>
      <xdr:col>11</xdr:col>
      <xdr:colOff>9525</xdr:colOff>
      <xdr:row>34</xdr:row>
      <xdr:rowOff>9525</xdr:rowOff>
    </xdr:to>
    <xdr:graphicFrame macro="">
      <xdr:nvGraphicFramePr>
        <xdr:cNvPr id="17490945" name="Chart 1">
          <a:extLst>
            <a:ext uri="{FF2B5EF4-FFF2-40B4-BE49-F238E27FC236}">
              <a16:creationId xmlns:a16="http://schemas.microsoft.com/office/drawing/2014/main" id="{00000000-0008-0000-1100-000001E4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33619</xdr:colOff>
      <xdr:row>0</xdr:row>
      <xdr:rowOff>43331</xdr:rowOff>
    </xdr:from>
    <xdr:to>
      <xdr:col>11</xdr:col>
      <xdr:colOff>473790</xdr:colOff>
      <xdr:row>1</xdr:row>
      <xdr:rowOff>289842</xdr:rowOff>
    </xdr:to>
    <xdr:sp macro="" textlink="">
      <xdr:nvSpPr>
        <xdr:cNvPr id="3" name="Rounded Rectangle 15">
          <a:hlinkClick xmlns:r="http://schemas.openxmlformats.org/officeDocument/2006/relationships" r:id="rId2"/>
          <a:extLst>
            <a:ext uri="{FF2B5EF4-FFF2-40B4-BE49-F238E27FC236}">
              <a16:creationId xmlns:a16="http://schemas.microsoft.com/office/drawing/2014/main" id="{00000000-0008-0000-1100-000003000000}"/>
            </a:ext>
          </a:extLst>
        </xdr:cNvPr>
        <xdr:cNvSpPr/>
      </xdr:nvSpPr>
      <xdr:spPr>
        <a:xfrm>
          <a:off x="8662148" y="56031"/>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xdr:col>
      <xdr:colOff>739140</xdr:colOff>
      <xdr:row>14</xdr:row>
      <xdr:rowOff>196215</xdr:rowOff>
    </xdr:from>
    <xdr:to>
      <xdr:col>10</xdr:col>
      <xdr:colOff>7620</xdr:colOff>
      <xdr:row>38</xdr:row>
      <xdr:rowOff>139065</xdr:rowOff>
    </xdr:to>
    <xdr:graphicFrame macro="">
      <xdr:nvGraphicFramePr>
        <xdr:cNvPr id="17491969" name="Chart 4">
          <a:extLst>
            <a:ext uri="{FF2B5EF4-FFF2-40B4-BE49-F238E27FC236}">
              <a16:creationId xmlns:a16="http://schemas.microsoft.com/office/drawing/2014/main" id="{00000000-0008-0000-1200-000001E8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409575</xdr:colOff>
      <xdr:row>0</xdr:row>
      <xdr:rowOff>66675</xdr:rowOff>
    </xdr:from>
    <xdr:to>
      <xdr:col>9</xdr:col>
      <xdr:colOff>874233</xdr:colOff>
      <xdr:row>2</xdr:row>
      <xdr:rowOff>41959</xdr:rowOff>
    </xdr:to>
    <xdr:sp macro="" textlink="">
      <xdr:nvSpPr>
        <xdr:cNvPr id="5" name="Rounded Rectangle 15">
          <a:hlinkClick xmlns:r="http://schemas.openxmlformats.org/officeDocument/2006/relationships" r:id="rId2"/>
          <a:extLst>
            <a:ext uri="{FF2B5EF4-FFF2-40B4-BE49-F238E27FC236}">
              <a16:creationId xmlns:a16="http://schemas.microsoft.com/office/drawing/2014/main" id="{00000000-0008-0000-1200-000005000000}"/>
            </a:ext>
          </a:extLst>
        </xdr:cNvPr>
        <xdr:cNvSpPr/>
      </xdr:nvSpPr>
      <xdr:spPr>
        <a:xfrm>
          <a:off x="7896225" y="66675"/>
          <a:ext cx="449580" cy="3810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xdr:col>
      <xdr:colOff>9525</xdr:colOff>
      <xdr:row>10</xdr:row>
      <xdr:rowOff>0</xdr:rowOff>
    </xdr:from>
    <xdr:to>
      <xdr:col>11</xdr:col>
      <xdr:colOff>0</xdr:colOff>
      <xdr:row>26</xdr:row>
      <xdr:rowOff>0</xdr:rowOff>
    </xdr:to>
    <xdr:graphicFrame macro="">
      <xdr:nvGraphicFramePr>
        <xdr:cNvPr id="17492993" name="Chart 1">
          <a:extLst>
            <a:ext uri="{FF2B5EF4-FFF2-40B4-BE49-F238E27FC236}">
              <a16:creationId xmlns:a16="http://schemas.microsoft.com/office/drawing/2014/main" id="{00000000-0008-0000-1300-000001EC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12887</xdr:colOff>
      <xdr:row>0</xdr:row>
      <xdr:rowOff>84791</xdr:rowOff>
    </xdr:from>
    <xdr:to>
      <xdr:col>12</xdr:col>
      <xdr:colOff>470172</xdr:colOff>
      <xdr:row>2</xdr:row>
      <xdr:rowOff>8237</xdr:rowOff>
    </xdr:to>
    <xdr:sp macro="" textlink="">
      <xdr:nvSpPr>
        <xdr:cNvPr id="3" name="Rounded Rectangle 15">
          <a:hlinkClick xmlns:r="http://schemas.openxmlformats.org/officeDocument/2006/relationships" r:id="rId2"/>
          <a:extLst>
            <a:ext uri="{FF2B5EF4-FFF2-40B4-BE49-F238E27FC236}">
              <a16:creationId xmlns:a16="http://schemas.microsoft.com/office/drawing/2014/main" id="{00000000-0008-0000-1300-000003000000}"/>
            </a:ext>
          </a:extLst>
        </xdr:cNvPr>
        <xdr:cNvSpPr/>
      </xdr:nvSpPr>
      <xdr:spPr>
        <a:xfrm>
          <a:off x="9256059" y="78441"/>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xdr:col>
      <xdr:colOff>0</xdr:colOff>
      <xdr:row>10</xdr:row>
      <xdr:rowOff>9525</xdr:rowOff>
    </xdr:from>
    <xdr:to>
      <xdr:col>11</xdr:col>
      <xdr:colOff>0</xdr:colOff>
      <xdr:row>34</xdr:row>
      <xdr:rowOff>0</xdr:rowOff>
    </xdr:to>
    <xdr:graphicFrame macro="">
      <xdr:nvGraphicFramePr>
        <xdr:cNvPr id="17494017" name="Chart 1">
          <a:extLst>
            <a:ext uri="{FF2B5EF4-FFF2-40B4-BE49-F238E27FC236}">
              <a16:creationId xmlns:a16="http://schemas.microsoft.com/office/drawing/2014/main" id="{00000000-0008-0000-1400-000001F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45</xdr:row>
      <xdr:rowOff>9525</xdr:rowOff>
    </xdr:from>
    <xdr:to>
      <xdr:col>11</xdr:col>
      <xdr:colOff>0</xdr:colOff>
      <xdr:row>69</xdr:row>
      <xdr:rowOff>0</xdr:rowOff>
    </xdr:to>
    <xdr:graphicFrame macro="">
      <xdr:nvGraphicFramePr>
        <xdr:cNvPr id="17494018" name="Chart 2">
          <a:extLst>
            <a:ext uri="{FF2B5EF4-FFF2-40B4-BE49-F238E27FC236}">
              <a16:creationId xmlns:a16="http://schemas.microsoft.com/office/drawing/2014/main" id="{00000000-0008-0000-1400-000002F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12887</xdr:colOff>
      <xdr:row>0</xdr:row>
      <xdr:rowOff>84790</xdr:rowOff>
    </xdr:from>
    <xdr:to>
      <xdr:col>12</xdr:col>
      <xdr:colOff>470172</xdr:colOff>
      <xdr:row>2</xdr:row>
      <xdr:rowOff>21006</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1400-000004000000}"/>
            </a:ext>
          </a:extLst>
        </xdr:cNvPr>
        <xdr:cNvSpPr/>
      </xdr:nvSpPr>
      <xdr:spPr>
        <a:xfrm>
          <a:off x="9256059" y="78440"/>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213360</xdr:colOff>
          <xdr:row>62</xdr:row>
          <xdr:rowOff>144780</xdr:rowOff>
        </xdr:from>
        <xdr:to>
          <xdr:col>1</xdr:col>
          <xdr:colOff>6621780</xdr:colOff>
          <xdr:row>63</xdr:row>
          <xdr:rowOff>0</xdr:rowOff>
        </xdr:to>
        <xdr:sp macro="" textlink="">
          <xdr:nvSpPr>
            <xdr:cNvPr id="50177" name="Object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220980</xdr:rowOff>
        </xdr:from>
        <xdr:to>
          <xdr:col>1</xdr:col>
          <xdr:colOff>5135880</xdr:colOff>
          <xdr:row>48</xdr:row>
          <xdr:rowOff>137160</xdr:rowOff>
        </xdr:to>
        <xdr:sp macro="" textlink="">
          <xdr:nvSpPr>
            <xdr:cNvPr id="50178" name="Object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45720</xdr:colOff>
          <xdr:row>71</xdr:row>
          <xdr:rowOff>121920</xdr:rowOff>
        </xdr:from>
        <xdr:to>
          <xdr:col>1</xdr:col>
          <xdr:colOff>6012180</xdr:colOff>
          <xdr:row>88</xdr:row>
          <xdr:rowOff>83820</xdr:rowOff>
        </xdr:to>
        <xdr:sp macro="" textlink="">
          <xdr:nvSpPr>
            <xdr:cNvPr id="50179" name="Object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2</xdr:col>
      <xdr:colOff>0</xdr:colOff>
      <xdr:row>10</xdr:row>
      <xdr:rowOff>9525</xdr:rowOff>
    </xdr:from>
    <xdr:to>
      <xdr:col>12</xdr:col>
      <xdr:colOff>0</xdr:colOff>
      <xdr:row>34</xdr:row>
      <xdr:rowOff>0</xdr:rowOff>
    </xdr:to>
    <xdr:graphicFrame macro="">
      <xdr:nvGraphicFramePr>
        <xdr:cNvPr id="17495041" name="Chart 1">
          <a:extLst>
            <a:ext uri="{FF2B5EF4-FFF2-40B4-BE49-F238E27FC236}">
              <a16:creationId xmlns:a16="http://schemas.microsoft.com/office/drawing/2014/main" id="{00000000-0008-0000-1500-000001F4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44</xdr:row>
      <xdr:rowOff>9525</xdr:rowOff>
    </xdr:from>
    <xdr:to>
      <xdr:col>12</xdr:col>
      <xdr:colOff>0</xdr:colOff>
      <xdr:row>68</xdr:row>
      <xdr:rowOff>0</xdr:rowOff>
    </xdr:to>
    <xdr:graphicFrame macro="">
      <xdr:nvGraphicFramePr>
        <xdr:cNvPr id="17495042" name="Chart 2">
          <a:extLst>
            <a:ext uri="{FF2B5EF4-FFF2-40B4-BE49-F238E27FC236}">
              <a16:creationId xmlns:a16="http://schemas.microsoft.com/office/drawing/2014/main" id="{00000000-0008-0000-1500-000002F4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27268</xdr:colOff>
      <xdr:row>0</xdr:row>
      <xdr:rowOff>67236</xdr:rowOff>
    </xdr:from>
    <xdr:to>
      <xdr:col>12</xdr:col>
      <xdr:colOff>496162</xdr:colOff>
      <xdr:row>2</xdr:row>
      <xdr:rowOff>9526</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1500-000004000000}"/>
            </a:ext>
          </a:extLst>
        </xdr:cNvPr>
        <xdr:cNvSpPr/>
      </xdr:nvSpPr>
      <xdr:spPr>
        <a:xfrm>
          <a:off x="8706971" y="67236"/>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xdr:col>
      <xdr:colOff>0</xdr:colOff>
      <xdr:row>10</xdr:row>
      <xdr:rowOff>9525</xdr:rowOff>
    </xdr:from>
    <xdr:to>
      <xdr:col>11</xdr:col>
      <xdr:colOff>0</xdr:colOff>
      <xdr:row>34</xdr:row>
      <xdr:rowOff>0</xdr:rowOff>
    </xdr:to>
    <xdr:graphicFrame macro="">
      <xdr:nvGraphicFramePr>
        <xdr:cNvPr id="17496065" name="Chart 1">
          <a:extLst>
            <a:ext uri="{FF2B5EF4-FFF2-40B4-BE49-F238E27FC236}">
              <a16:creationId xmlns:a16="http://schemas.microsoft.com/office/drawing/2014/main" id="{00000000-0008-0000-1600-000001F8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44</xdr:row>
      <xdr:rowOff>9525</xdr:rowOff>
    </xdr:from>
    <xdr:to>
      <xdr:col>11</xdr:col>
      <xdr:colOff>0</xdr:colOff>
      <xdr:row>68</xdr:row>
      <xdr:rowOff>0</xdr:rowOff>
    </xdr:to>
    <xdr:graphicFrame macro="">
      <xdr:nvGraphicFramePr>
        <xdr:cNvPr id="17496066" name="Chart 2">
          <a:extLst>
            <a:ext uri="{FF2B5EF4-FFF2-40B4-BE49-F238E27FC236}">
              <a16:creationId xmlns:a16="http://schemas.microsoft.com/office/drawing/2014/main" id="{00000000-0008-0000-1600-000002F8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33618</xdr:colOff>
      <xdr:row>0</xdr:row>
      <xdr:rowOff>67236</xdr:rowOff>
    </xdr:from>
    <xdr:to>
      <xdr:col>11</xdr:col>
      <xdr:colOff>473789</xdr:colOff>
      <xdr:row>2</xdr:row>
      <xdr:rowOff>9526</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1600-000004000000}"/>
            </a:ext>
          </a:extLst>
        </xdr:cNvPr>
        <xdr:cNvSpPr/>
      </xdr:nvSpPr>
      <xdr:spPr>
        <a:xfrm>
          <a:off x="8662147" y="67236"/>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10</xdr:row>
      <xdr:rowOff>9525</xdr:rowOff>
    </xdr:from>
    <xdr:to>
      <xdr:col>11</xdr:col>
      <xdr:colOff>0</xdr:colOff>
      <xdr:row>34</xdr:row>
      <xdr:rowOff>0</xdr:rowOff>
    </xdr:to>
    <xdr:graphicFrame macro="">
      <xdr:nvGraphicFramePr>
        <xdr:cNvPr id="17497089" name="Chart 1">
          <a:extLst>
            <a:ext uri="{FF2B5EF4-FFF2-40B4-BE49-F238E27FC236}">
              <a16:creationId xmlns:a16="http://schemas.microsoft.com/office/drawing/2014/main" id="{00000000-0008-0000-1700-000001FC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45</xdr:row>
      <xdr:rowOff>9525</xdr:rowOff>
    </xdr:from>
    <xdr:to>
      <xdr:col>11</xdr:col>
      <xdr:colOff>0</xdr:colOff>
      <xdr:row>69</xdr:row>
      <xdr:rowOff>0</xdr:rowOff>
    </xdr:to>
    <xdr:graphicFrame macro="">
      <xdr:nvGraphicFramePr>
        <xdr:cNvPr id="17497090" name="Chart 2">
          <a:extLst>
            <a:ext uri="{FF2B5EF4-FFF2-40B4-BE49-F238E27FC236}">
              <a16:creationId xmlns:a16="http://schemas.microsoft.com/office/drawing/2014/main" id="{00000000-0008-0000-1700-000002FC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33619</xdr:colOff>
      <xdr:row>0</xdr:row>
      <xdr:rowOff>67234</xdr:rowOff>
    </xdr:from>
    <xdr:to>
      <xdr:col>11</xdr:col>
      <xdr:colOff>473790</xdr:colOff>
      <xdr:row>2</xdr:row>
      <xdr:rowOff>9524</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1700-000004000000}"/>
            </a:ext>
          </a:extLst>
        </xdr:cNvPr>
        <xdr:cNvSpPr/>
      </xdr:nvSpPr>
      <xdr:spPr>
        <a:xfrm>
          <a:off x="8662148" y="67234"/>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13</xdr:col>
      <xdr:colOff>166687</xdr:colOff>
      <xdr:row>0</xdr:row>
      <xdr:rowOff>112713</xdr:rowOff>
    </xdr:from>
    <xdr:to>
      <xdr:col>13</xdr:col>
      <xdr:colOff>622651</xdr:colOff>
      <xdr:row>2</xdr:row>
      <xdr:rowOff>152626</xdr:rowOff>
    </xdr:to>
    <xdr:sp macro="" textlink="">
      <xdr:nvSpPr>
        <xdr:cNvPr id="2" name="Rounded Rectangle 15">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9810750" y="119063"/>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397883</xdr:colOff>
      <xdr:row>1</xdr:row>
      <xdr:rowOff>41437</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13573125" y="0"/>
          <a:ext cx="397883" cy="346237"/>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1</xdr:col>
      <xdr:colOff>150495</xdr:colOff>
      <xdr:row>13</xdr:row>
      <xdr:rowOff>9525</xdr:rowOff>
    </xdr:from>
    <xdr:to>
      <xdr:col>13</xdr:col>
      <xdr:colOff>702945</xdr:colOff>
      <xdr:row>36</xdr:row>
      <xdr:rowOff>76200</xdr:rowOff>
    </xdr:to>
    <xdr:graphicFrame macro="">
      <xdr:nvGraphicFramePr>
        <xdr:cNvPr id="17499137" name="Chart 1">
          <a:extLst>
            <a:ext uri="{FF2B5EF4-FFF2-40B4-BE49-F238E27FC236}">
              <a16:creationId xmlns:a16="http://schemas.microsoft.com/office/drawing/2014/main" id="{00000000-0008-0000-1A00-000001040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238125</xdr:colOff>
      <xdr:row>0</xdr:row>
      <xdr:rowOff>82550</xdr:rowOff>
    </xdr:from>
    <xdr:to>
      <xdr:col>13</xdr:col>
      <xdr:colOff>636008</xdr:colOff>
      <xdr:row>2</xdr:row>
      <xdr:rowOff>38262</xdr:rowOff>
    </xdr:to>
    <xdr:sp macro="" textlink="">
      <xdr:nvSpPr>
        <xdr:cNvPr id="5" name="Rounded Rectangle 15">
          <a:hlinkClick xmlns:r="http://schemas.openxmlformats.org/officeDocument/2006/relationships" r:id="rId2"/>
          <a:extLst>
            <a:ext uri="{FF2B5EF4-FFF2-40B4-BE49-F238E27FC236}">
              <a16:creationId xmlns:a16="http://schemas.microsoft.com/office/drawing/2014/main" id="{00000000-0008-0000-1A00-000005000000}"/>
            </a:ext>
          </a:extLst>
        </xdr:cNvPr>
        <xdr:cNvSpPr/>
      </xdr:nvSpPr>
      <xdr:spPr>
        <a:xfrm>
          <a:off x="9001125" y="76200"/>
          <a:ext cx="411480" cy="3524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4</xdr:col>
      <xdr:colOff>142875</xdr:colOff>
      <xdr:row>1</xdr:row>
      <xdr:rowOff>28575</xdr:rowOff>
    </xdr:from>
    <xdr:to>
      <xdr:col>5</xdr:col>
      <xdr:colOff>333374</xdr:colOff>
      <xdr:row>3</xdr:row>
      <xdr:rowOff>66675</xdr:rowOff>
    </xdr:to>
    <xdr:sp macro="" textlink="">
      <xdr:nvSpPr>
        <xdr:cNvPr id="2" name="Rounded Rectangle 15">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7362825" y="219075"/>
          <a:ext cx="457199"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528592</xdr:colOff>
      <xdr:row>5</xdr:row>
      <xdr:rowOff>97790</xdr:rowOff>
    </xdr:from>
    <xdr:to>
      <xdr:col>9</xdr:col>
      <xdr:colOff>52342</xdr:colOff>
      <xdr:row>12</xdr:row>
      <xdr:rowOff>169001</xdr:rowOff>
    </xdr:to>
    <xdr:graphicFrame macro="">
      <xdr:nvGraphicFramePr>
        <xdr:cNvPr id="17477633" name="Chart 1">
          <a:extLst>
            <a:ext uri="{FF2B5EF4-FFF2-40B4-BE49-F238E27FC236}">
              <a16:creationId xmlns:a16="http://schemas.microsoft.com/office/drawing/2014/main" id="{00000000-0008-0000-0400-000001B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409575</xdr:colOff>
      <xdr:row>45</xdr:row>
      <xdr:rowOff>18415</xdr:rowOff>
    </xdr:from>
    <xdr:to>
      <xdr:col>9</xdr:col>
      <xdr:colOff>9525</xdr:colOff>
      <xdr:row>51</xdr:row>
      <xdr:rowOff>161290</xdr:rowOff>
    </xdr:to>
    <xdr:graphicFrame macro="">
      <xdr:nvGraphicFramePr>
        <xdr:cNvPr id="17477634" name="Chart 2">
          <a:extLst>
            <a:ext uri="{FF2B5EF4-FFF2-40B4-BE49-F238E27FC236}">
              <a16:creationId xmlns:a16="http://schemas.microsoft.com/office/drawing/2014/main" id="{00000000-0008-0000-0400-000002B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563245</xdr:colOff>
      <xdr:row>32</xdr:row>
      <xdr:rowOff>1905</xdr:rowOff>
    </xdr:from>
    <xdr:to>
      <xdr:col>9</xdr:col>
      <xdr:colOff>39370</xdr:colOff>
      <xdr:row>38</xdr:row>
      <xdr:rowOff>187960</xdr:rowOff>
    </xdr:to>
    <xdr:graphicFrame macro="">
      <xdr:nvGraphicFramePr>
        <xdr:cNvPr id="17477635" name="Chart 3">
          <a:extLst>
            <a:ext uri="{FF2B5EF4-FFF2-40B4-BE49-F238E27FC236}">
              <a16:creationId xmlns:a16="http://schemas.microsoft.com/office/drawing/2014/main" id="{00000000-0008-0000-0400-000003B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477520</xdr:colOff>
      <xdr:row>58</xdr:row>
      <xdr:rowOff>38735</xdr:rowOff>
    </xdr:from>
    <xdr:to>
      <xdr:col>9</xdr:col>
      <xdr:colOff>20320</xdr:colOff>
      <xdr:row>65</xdr:row>
      <xdr:rowOff>2540</xdr:rowOff>
    </xdr:to>
    <xdr:graphicFrame macro="">
      <xdr:nvGraphicFramePr>
        <xdr:cNvPr id="17477636" name="Chart 4">
          <a:extLst>
            <a:ext uri="{FF2B5EF4-FFF2-40B4-BE49-F238E27FC236}">
              <a16:creationId xmlns:a16="http://schemas.microsoft.com/office/drawing/2014/main" id="{00000000-0008-0000-0400-000004B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554355</xdr:colOff>
      <xdr:row>19</xdr:row>
      <xdr:rowOff>13970</xdr:rowOff>
    </xdr:from>
    <xdr:to>
      <xdr:col>9</xdr:col>
      <xdr:colOff>20955</xdr:colOff>
      <xdr:row>25</xdr:row>
      <xdr:rowOff>194945</xdr:rowOff>
    </xdr:to>
    <xdr:graphicFrame macro="">
      <xdr:nvGraphicFramePr>
        <xdr:cNvPr id="17477637" name="Chart 6">
          <a:extLst>
            <a:ext uri="{FF2B5EF4-FFF2-40B4-BE49-F238E27FC236}">
              <a16:creationId xmlns:a16="http://schemas.microsoft.com/office/drawing/2014/main" id="{00000000-0008-0000-0400-000005B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342900</xdr:colOff>
      <xdr:row>0</xdr:row>
      <xdr:rowOff>31751</xdr:rowOff>
    </xdr:from>
    <xdr:to>
      <xdr:col>8</xdr:col>
      <xdr:colOff>689044</xdr:colOff>
      <xdr:row>1</xdr:row>
      <xdr:rowOff>111227</xdr:rowOff>
    </xdr:to>
    <xdr:sp macro="" textlink="">
      <xdr:nvSpPr>
        <xdr:cNvPr id="8" name="Rounded Rectangle 15">
          <a:hlinkClick xmlns:r="http://schemas.openxmlformats.org/officeDocument/2006/relationships" r:id="rId6"/>
          <a:extLst>
            <a:ext uri="{FF2B5EF4-FFF2-40B4-BE49-F238E27FC236}">
              <a16:creationId xmlns:a16="http://schemas.microsoft.com/office/drawing/2014/main" id="{00000000-0008-0000-0400-000008000000}"/>
            </a:ext>
          </a:extLst>
        </xdr:cNvPr>
        <xdr:cNvSpPr/>
      </xdr:nvSpPr>
      <xdr:spPr>
        <a:xfrm>
          <a:off x="5359400" y="31751"/>
          <a:ext cx="336550" cy="292099"/>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500" b="1">
              <a:solidFill>
                <a:sysClr val="windowText" lastClr="000000"/>
              </a:solidFill>
              <a:latin typeface="Arial" pitchFamily="34" charset="0"/>
              <a:cs typeface="Arial" pitchFamily="34" charset="0"/>
            </a:rPr>
            <a:t>TOC</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9</xdr:col>
      <xdr:colOff>47624</xdr:colOff>
      <xdr:row>0</xdr:row>
      <xdr:rowOff>66676</xdr:rowOff>
    </xdr:from>
    <xdr:to>
      <xdr:col>9</xdr:col>
      <xdr:colOff>449896</xdr:colOff>
      <xdr:row>2</xdr:row>
      <xdr:rowOff>1</xdr:rowOff>
    </xdr:to>
    <xdr:sp macro="" textlink="">
      <xdr:nvSpPr>
        <xdr:cNvPr id="2" name="Rounded Rectangle 15">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762749" y="66676"/>
          <a:ext cx="401955" cy="32385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45</xdr:row>
      <xdr:rowOff>9525</xdr:rowOff>
    </xdr:from>
    <xdr:to>
      <xdr:col>11</xdr:col>
      <xdr:colOff>0</xdr:colOff>
      <xdr:row>69</xdr:row>
      <xdr:rowOff>0</xdr:rowOff>
    </xdr:to>
    <xdr:graphicFrame macro="">
      <xdr:nvGraphicFramePr>
        <xdr:cNvPr id="17479681" name="Chart 2">
          <a:extLst>
            <a:ext uri="{FF2B5EF4-FFF2-40B4-BE49-F238E27FC236}">
              <a16:creationId xmlns:a16="http://schemas.microsoft.com/office/drawing/2014/main" id="{00000000-0008-0000-0600-000001B8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10</xdr:row>
      <xdr:rowOff>9525</xdr:rowOff>
    </xdr:from>
    <xdr:to>
      <xdr:col>11</xdr:col>
      <xdr:colOff>0</xdr:colOff>
      <xdr:row>34</xdr:row>
      <xdr:rowOff>0</xdr:rowOff>
    </xdr:to>
    <xdr:graphicFrame macro="">
      <xdr:nvGraphicFramePr>
        <xdr:cNvPr id="17479682" name="Chart 1">
          <a:extLst>
            <a:ext uri="{FF2B5EF4-FFF2-40B4-BE49-F238E27FC236}">
              <a16:creationId xmlns:a16="http://schemas.microsoft.com/office/drawing/2014/main" id="{00000000-0008-0000-0600-000002B8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12888</xdr:colOff>
      <xdr:row>0</xdr:row>
      <xdr:rowOff>43328</xdr:rowOff>
    </xdr:from>
    <xdr:to>
      <xdr:col>11</xdr:col>
      <xdr:colOff>470173</xdr:colOff>
      <xdr:row>1</xdr:row>
      <xdr:rowOff>289839</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8650942" y="56028"/>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10</xdr:row>
      <xdr:rowOff>9525</xdr:rowOff>
    </xdr:from>
    <xdr:to>
      <xdr:col>11</xdr:col>
      <xdr:colOff>0</xdr:colOff>
      <xdr:row>34</xdr:row>
      <xdr:rowOff>0</xdr:rowOff>
    </xdr:to>
    <xdr:graphicFrame macro="">
      <xdr:nvGraphicFramePr>
        <xdr:cNvPr id="17480705" name="Chart 1">
          <a:extLst>
            <a:ext uri="{FF2B5EF4-FFF2-40B4-BE49-F238E27FC236}">
              <a16:creationId xmlns:a16="http://schemas.microsoft.com/office/drawing/2014/main" id="{00000000-0008-0000-0700-000001BC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44</xdr:row>
      <xdr:rowOff>9525</xdr:rowOff>
    </xdr:from>
    <xdr:to>
      <xdr:col>11</xdr:col>
      <xdr:colOff>0</xdr:colOff>
      <xdr:row>68</xdr:row>
      <xdr:rowOff>0</xdr:rowOff>
    </xdr:to>
    <xdr:graphicFrame macro="">
      <xdr:nvGraphicFramePr>
        <xdr:cNvPr id="17480706" name="Chart 2">
          <a:extLst>
            <a:ext uri="{FF2B5EF4-FFF2-40B4-BE49-F238E27FC236}">
              <a16:creationId xmlns:a16="http://schemas.microsoft.com/office/drawing/2014/main" id="{00000000-0008-0000-0700-000002BC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12888</xdr:colOff>
      <xdr:row>0</xdr:row>
      <xdr:rowOff>67235</xdr:rowOff>
    </xdr:from>
    <xdr:to>
      <xdr:col>11</xdr:col>
      <xdr:colOff>470173</xdr:colOff>
      <xdr:row>2</xdr:row>
      <xdr:rowOff>9525</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8650942" y="67235"/>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10</xdr:row>
      <xdr:rowOff>9525</xdr:rowOff>
    </xdr:from>
    <xdr:to>
      <xdr:col>11</xdr:col>
      <xdr:colOff>9525</xdr:colOff>
      <xdr:row>33</xdr:row>
      <xdr:rowOff>152400</xdr:rowOff>
    </xdr:to>
    <xdr:graphicFrame macro="">
      <xdr:nvGraphicFramePr>
        <xdr:cNvPr id="17481729" name="Chart 1">
          <a:extLst>
            <a:ext uri="{FF2B5EF4-FFF2-40B4-BE49-F238E27FC236}">
              <a16:creationId xmlns:a16="http://schemas.microsoft.com/office/drawing/2014/main" id="{00000000-0008-0000-0800-000001C0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12887</xdr:colOff>
      <xdr:row>0</xdr:row>
      <xdr:rowOff>67235</xdr:rowOff>
    </xdr:from>
    <xdr:to>
      <xdr:col>11</xdr:col>
      <xdr:colOff>470172</xdr:colOff>
      <xdr:row>2</xdr:row>
      <xdr:rowOff>9525</xdr:rowOff>
    </xdr:to>
    <xdr:sp macro="" textlink="">
      <xdr:nvSpPr>
        <xdr:cNvPr id="3" name="Rounded Rectangle 15">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8650941" y="67235"/>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10</xdr:row>
      <xdr:rowOff>9525</xdr:rowOff>
    </xdr:from>
    <xdr:to>
      <xdr:col>11</xdr:col>
      <xdr:colOff>0</xdr:colOff>
      <xdr:row>34</xdr:row>
      <xdr:rowOff>0</xdr:rowOff>
    </xdr:to>
    <xdr:graphicFrame macro="">
      <xdr:nvGraphicFramePr>
        <xdr:cNvPr id="17482753" name="Chart 1">
          <a:extLst>
            <a:ext uri="{FF2B5EF4-FFF2-40B4-BE49-F238E27FC236}">
              <a16:creationId xmlns:a16="http://schemas.microsoft.com/office/drawing/2014/main" id="{00000000-0008-0000-0900-000001C4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45</xdr:row>
      <xdr:rowOff>9525</xdr:rowOff>
    </xdr:from>
    <xdr:to>
      <xdr:col>11</xdr:col>
      <xdr:colOff>0</xdr:colOff>
      <xdr:row>69</xdr:row>
      <xdr:rowOff>0</xdr:rowOff>
    </xdr:to>
    <xdr:graphicFrame macro="">
      <xdr:nvGraphicFramePr>
        <xdr:cNvPr id="17482754" name="Chart 2">
          <a:extLst>
            <a:ext uri="{FF2B5EF4-FFF2-40B4-BE49-F238E27FC236}">
              <a16:creationId xmlns:a16="http://schemas.microsoft.com/office/drawing/2014/main" id="{00000000-0008-0000-0900-000002C4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12887</xdr:colOff>
      <xdr:row>0</xdr:row>
      <xdr:rowOff>43330</xdr:rowOff>
    </xdr:from>
    <xdr:to>
      <xdr:col>11</xdr:col>
      <xdr:colOff>470172</xdr:colOff>
      <xdr:row>1</xdr:row>
      <xdr:rowOff>289841</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0900-000004000000}"/>
            </a:ext>
          </a:extLst>
        </xdr:cNvPr>
        <xdr:cNvSpPr/>
      </xdr:nvSpPr>
      <xdr:spPr>
        <a:xfrm>
          <a:off x="8650941" y="56030"/>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10</xdr:row>
      <xdr:rowOff>9525</xdr:rowOff>
    </xdr:from>
    <xdr:to>
      <xdr:col>11</xdr:col>
      <xdr:colOff>0</xdr:colOff>
      <xdr:row>34</xdr:row>
      <xdr:rowOff>0</xdr:rowOff>
    </xdr:to>
    <xdr:graphicFrame macro="">
      <xdr:nvGraphicFramePr>
        <xdr:cNvPr id="17483777" name="Chart 1">
          <a:extLst>
            <a:ext uri="{FF2B5EF4-FFF2-40B4-BE49-F238E27FC236}">
              <a16:creationId xmlns:a16="http://schemas.microsoft.com/office/drawing/2014/main" id="{00000000-0008-0000-0A00-000001C8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44</xdr:row>
      <xdr:rowOff>9525</xdr:rowOff>
    </xdr:from>
    <xdr:to>
      <xdr:col>11</xdr:col>
      <xdr:colOff>0</xdr:colOff>
      <xdr:row>68</xdr:row>
      <xdr:rowOff>0</xdr:rowOff>
    </xdr:to>
    <xdr:graphicFrame macro="">
      <xdr:nvGraphicFramePr>
        <xdr:cNvPr id="17483778" name="Chart 2">
          <a:extLst>
            <a:ext uri="{FF2B5EF4-FFF2-40B4-BE49-F238E27FC236}">
              <a16:creationId xmlns:a16="http://schemas.microsoft.com/office/drawing/2014/main" id="{00000000-0008-0000-0A00-000002C80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33617</xdr:colOff>
      <xdr:row>0</xdr:row>
      <xdr:rowOff>43328</xdr:rowOff>
    </xdr:from>
    <xdr:to>
      <xdr:col>11</xdr:col>
      <xdr:colOff>473788</xdr:colOff>
      <xdr:row>1</xdr:row>
      <xdr:rowOff>289839</xdr:rowOff>
    </xdr:to>
    <xdr:sp macro="" textlink="">
      <xdr:nvSpPr>
        <xdr:cNvPr id="4" name="Rounded Rectangle 15">
          <a:hlinkClick xmlns:r="http://schemas.openxmlformats.org/officeDocument/2006/relationships" r:id="rId3"/>
          <a:extLst>
            <a:ext uri="{FF2B5EF4-FFF2-40B4-BE49-F238E27FC236}">
              <a16:creationId xmlns:a16="http://schemas.microsoft.com/office/drawing/2014/main" id="{00000000-0008-0000-0A00-000004000000}"/>
            </a:ext>
          </a:extLst>
        </xdr:cNvPr>
        <xdr:cNvSpPr/>
      </xdr:nvSpPr>
      <xdr:spPr>
        <a:xfrm>
          <a:off x="8662146" y="56028"/>
          <a:ext cx="468630" cy="3905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000000"/>
          </a:solidFill>
          <a:prstDash val="dash"/>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2700" cap="flat" cmpd="sng" algn="ctr">
          <a:solidFill>
            <a:srgbClr val="000000"/>
          </a:solidFill>
          <a:prstDash val="dash"/>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Microsoft_Word_97_-_2003_Document.doc"/><Relationship Id="rId13" Type="http://schemas.openxmlformats.org/officeDocument/2006/relationships/image" Target="../media/image5.emf"/><Relationship Id="rId3" Type="http://schemas.openxmlformats.org/officeDocument/2006/relationships/hyperlink" Target="http://www.cic.edu/" TargetMode="External"/><Relationship Id="rId7" Type="http://schemas.openxmlformats.org/officeDocument/2006/relationships/vmlDrawing" Target="../drawings/vmlDrawing1.vml"/><Relationship Id="rId12" Type="http://schemas.openxmlformats.org/officeDocument/2006/relationships/oleObject" Target="../embeddings/Microsoft_Word_97_-_2003_Document2.doc"/><Relationship Id="rId2" Type="http://schemas.openxmlformats.org/officeDocument/2006/relationships/hyperlink" Target="http://www.ruffalonl.com/" TargetMode="External"/><Relationship Id="rId1" Type="http://schemas.openxmlformats.org/officeDocument/2006/relationships/hyperlink" Target="http://carnegieclassifications.iu.edu/" TargetMode="External"/><Relationship Id="rId6" Type="http://schemas.openxmlformats.org/officeDocument/2006/relationships/drawing" Target="../drawings/drawing2.xml"/><Relationship Id="rId11" Type="http://schemas.openxmlformats.org/officeDocument/2006/relationships/image" Target="../media/image4.emf"/><Relationship Id="rId5" Type="http://schemas.openxmlformats.org/officeDocument/2006/relationships/printerSettings" Target="../printerSettings/printerSettings3.bin"/><Relationship Id="rId10" Type="http://schemas.openxmlformats.org/officeDocument/2006/relationships/oleObject" Target="../embeddings/Microsoft_Word_97_-_2003_Document1.doc"/><Relationship Id="rId4" Type="http://schemas.openxmlformats.org/officeDocument/2006/relationships/hyperlink" Target="mailto:jrivera@cic.edu" TargetMode="External"/><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ic.edu/BenchmarkingServices" TargetMode="External"/><Relationship Id="rId1" Type="http://schemas.openxmlformats.org/officeDocument/2006/relationships/hyperlink" Target="mailto:jrivera@cic.edu"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fitToPage="1"/>
  </sheetPr>
  <dimension ref="A2:O45"/>
  <sheetViews>
    <sheetView showGridLines="0" showRowColHeaders="0" topLeftCell="A2" zoomScale="80" zoomScaleNormal="80" workbookViewId="0"/>
  </sheetViews>
  <sheetFormatPr defaultColWidth="8.88671875" defaultRowHeight="13.2" x14ac:dyDescent="0.25"/>
  <cols>
    <col min="1" max="1" width="2.33203125" style="250" customWidth="1"/>
    <col min="2" max="2" width="8.33203125" style="250" customWidth="1"/>
    <col min="3" max="3" width="5.88671875" style="250" customWidth="1"/>
    <col min="4" max="8" width="8.88671875" style="250" customWidth="1"/>
    <col min="9" max="9" width="11.109375" style="250" customWidth="1"/>
    <col min="10" max="10" width="5.6640625" style="250" customWidth="1"/>
    <col min="11" max="16384" width="8.88671875" style="250"/>
  </cols>
  <sheetData>
    <row r="2" spans="1:12" ht="78.75" customHeight="1" x14ac:dyDescent="0.25"/>
    <row r="3" spans="1:12" ht="13.8" thickBot="1" x14ac:dyDescent="0.3">
      <c r="B3" s="251"/>
      <c r="C3" s="251"/>
      <c r="D3" s="251"/>
      <c r="E3" s="251"/>
      <c r="F3" s="251"/>
      <c r="G3" s="251"/>
      <c r="H3" s="251"/>
      <c r="I3" s="251"/>
      <c r="J3" s="251"/>
      <c r="K3" s="251"/>
    </row>
    <row r="4" spans="1:12" x14ac:dyDescent="0.25">
      <c r="C4" s="424"/>
      <c r="D4" s="424"/>
      <c r="E4" s="424"/>
      <c r="F4" s="424"/>
      <c r="G4" s="424"/>
      <c r="H4" s="424"/>
      <c r="I4" s="424"/>
      <c r="J4" s="424"/>
    </row>
    <row r="5" spans="1:12" x14ac:dyDescent="0.25">
      <c r="C5" s="424"/>
      <c r="D5" s="424"/>
      <c r="E5" s="424"/>
      <c r="F5" s="424"/>
      <c r="G5" s="424"/>
      <c r="H5" s="424"/>
      <c r="I5" s="424"/>
      <c r="J5" s="424"/>
    </row>
    <row r="6" spans="1:12" ht="61.2" x14ac:dyDescent="1.05">
      <c r="B6" s="425" t="s">
        <v>0</v>
      </c>
      <c r="C6" s="425"/>
      <c r="D6" s="425"/>
      <c r="E6" s="425"/>
      <c r="F6" s="425"/>
      <c r="G6" s="425"/>
      <c r="H6" s="425"/>
      <c r="I6" s="425"/>
      <c r="J6" s="425"/>
      <c r="K6" s="425"/>
    </row>
    <row r="7" spans="1:12" ht="61.2" x14ac:dyDescent="1.05">
      <c r="B7" s="252"/>
      <c r="C7" s="425" t="s">
        <v>1</v>
      </c>
      <c r="D7" s="425"/>
      <c r="E7" s="425"/>
      <c r="F7" s="425"/>
      <c r="G7" s="425"/>
      <c r="H7" s="425"/>
      <c r="I7" s="425"/>
      <c r="J7" s="425"/>
      <c r="K7" s="253"/>
    </row>
    <row r="8" spans="1:12" x14ac:dyDescent="0.25">
      <c r="C8" s="424"/>
      <c r="D8" s="424"/>
      <c r="E8" s="424"/>
      <c r="F8" s="424"/>
      <c r="G8" s="424"/>
      <c r="H8" s="424"/>
      <c r="I8" s="424"/>
      <c r="J8" s="424"/>
    </row>
    <row r="9" spans="1:12" x14ac:dyDescent="0.25">
      <c r="C9" s="426"/>
      <c r="D9" s="426"/>
      <c r="E9" s="426"/>
      <c r="F9" s="426"/>
      <c r="G9" s="426"/>
      <c r="H9" s="426"/>
      <c r="I9" s="426"/>
      <c r="J9" s="426"/>
    </row>
    <row r="12" spans="1:12" ht="20.399999999999999" x14ac:dyDescent="0.35">
      <c r="C12" s="427" t="s">
        <v>2</v>
      </c>
      <c r="D12" s="427"/>
      <c r="E12" s="427"/>
      <c r="F12" s="427"/>
      <c r="G12" s="427"/>
      <c r="H12" s="427"/>
      <c r="I12" s="427"/>
      <c r="J12" s="427"/>
    </row>
    <row r="13" spans="1:12" ht="0.9" customHeight="1" x14ac:dyDescent="0.3">
      <c r="C13" s="428"/>
      <c r="D13" s="428"/>
      <c r="E13" s="428"/>
      <c r="F13" s="428"/>
      <c r="G13" s="428"/>
      <c r="H13" s="428"/>
      <c r="I13" s="428"/>
      <c r="J13" s="428"/>
    </row>
    <row r="14" spans="1:12" ht="0.9" customHeight="1" x14ac:dyDescent="0.25">
      <c r="B14" s="254"/>
      <c r="C14" s="429"/>
      <c r="D14" s="429"/>
      <c r="E14" s="429"/>
      <c r="F14" s="429"/>
      <c r="G14" s="429"/>
      <c r="H14" s="429"/>
      <c r="I14" s="429"/>
      <c r="J14" s="429"/>
      <c r="K14" s="254"/>
    </row>
    <row r="15" spans="1:12" ht="0.9" customHeight="1" x14ac:dyDescent="0.4">
      <c r="B15" s="254"/>
      <c r="C15" s="429"/>
      <c r="D15" s="429"/>
      <c r="E15" s="429"/>
      <c r="F15" s="429"/>
      <c r="G15" s="429"/>
      <c r="H15" s="429"/>
      <c r="I15" s="429"/>
      <c r="J15" s="429"/>
      <c r="K15" s="255"/>
    </row>
    <row r="16" spans="1:12" ht="60" customHeight="1" x14ac:dyDescent="0.45">
      <c r="A16" s="256"/>
      <c r="B16" s="255"/>
      <c r="D16" s="430" t="s">
        <v>3</v>
      </c>
      <c r="E16" s="430"/>
      <c r="F16" s="430"/>
      <c r="G16" s="430"/>
      <c r="H16" s="430"/>
      <c r="I16" s="430"/>
      <c r="J16" s="255"/>
      <c r="K16" s="255"/>
      <c r="L16" s="256"/>
    </row>
    <row r="17" spans="2:15" ht="18" customHeight="1" x14ac:dyDescent="0.3">
      <c r="B17" s="257"/>
      <c r="C17" s="431">
        <v>18</v>
      </c>
      <c r="D17" s="431"/>
      <c r="E17" s="431"/>
      <c r="F17" s="431"/>
      <c r="G17" s="431"/>
      <c r="H17" s="431"/>
      <c r="I17" s="431"/>
      <c r="J17" s="431"/>
    </row>
    <row r="18" spans="2:15" ht="18" customHeight="1" x14ac:dyDescent="0.25">
      <c r="B18" s="257"/>
      <c r="C18" s="257"/>
      <c r="D18" s="257"/>
      <c r="E18" s="257"/>
      <c r="F18" s="257"/>
      <c r="G18" s="257"/>
      <c r="H18" s="257"/>
      <c r="I18" s="257"/>
      <c r="J18" s="257"/>
    </row>
    <row r="19" spans="2:15" ht="18" customHeight="1" x14ac:dyDescent="0.25">
      <c r="B19" s="257"/>
      <c r="C19" s="257"/>
      <c r="D19" s="257"/>
      <c r="E19" s="257"/>
      <c r="F19" s="257"/>
      <c r="G19" s="257"/>
      <c r="H19" s="257"/>
      <c r="I19" s="257"/>
      <c r="J19" s="257"/>
      <c r="O19"/>
    </row>
    <row r="20" spans="2:15" ht="12.75" customHeight="1" x14ac:dyDescent="0.25">
      <c r="D20" s="432" t="s">
        <v>4</v>
      </c>
      <c r="E20" s="432"/>
      <c r="F20" s="432"/>
      <c r="G20" s="432"/>
      <c r="H20" s="432"/>
      <c r="I20" s="432"/>
      <c r="J20" s="258"/>
      <c r="K20" s="258"/>
      <c r="L20" s="258"/>
      <c r="M20" s="258"/>
    </row>
    <row r="21" spans="2:15" ht="12.75" customHeight="1" x14ac:dyDescent="0.25">
      <c r="D21" s="432"/>
      <c r="E21" s="432"/>
      <c r="F21" s="432"/>
      <c r="G21" s="432"/>
      <c r="H21" s="432"/>
      <c r="I21" s="432"/>
      <c r="J21" s="258"/>
      <c r="K21" s="258"/>
      <c r="L21" s="258"/>
      <c r="M21" s="258"/>
    </row>
    <row r="22" spans="2:15" x14ac:dyDescent="0.25">
      <c r="D22" s="432"/>
      <c r="E22" s="432"/>
      <c r="F22" s="432"/>
      <c r="G22" s="432"/>
      <c r="H22" s="432"/>
      <c r="I22" s="432"/>
    </row>
    <row r="24" spans="2:15" ht="15.6" x14ac:dyDescent="0.25">
      <c r="E24" s="433" t="s">
        <v>5</v>
      </c>
      <c r="F24" s="433"/>
      <c r="G24" s="433"/>
      <c r="H24" s="433"/>
    </row>
    <row r="26" spans="2:15" ht="15" customHeight="1" x14ac:dyDescent="0.25">
      <c r="I26" s="259"/>
      <c r="J26"/>
    </row>
    <row r="27" spans="2:15" ht="12.75" customHeight="1" x14ac:dyDescent="0.25">
      <c r="D27" s="259"/>
      <c r="E27" s="259"/>
      <c r="F27" s="259"/>
      <c r="G27" s="259"/>
      <c r="H27" s="259"/>
      <c r="I27" s="259"/>
      <c r="J27" s="259"/>
    </row>
    <row r="28" spans="2:15" ht="12.75" customHeight="1" x14ac:dyDescent="0.25">
      <c r="D28" s="259"/>
      <c r="E28" s="259"/>
      <c r="F28" s="259"/>
      <c r="G28" s="259"/>
      <c r="H28" s="259"/>
      <c r="I28" s="259"/>
      <c r="J28" s="259"/>
    </row>
    <row r="35" spans="1:14" ht="22.8" x14ac:dyDescent="0.4">
      <c r="B35" s="260"/>
      <c r="E35" s="260"/>
      <c r="F35" s="260"/>
      <c r="G35" s="260"/>
      <c r="H35" s="260"/>
      <c r="I35" s="260"/>
      <c r="J35" s="260"/>
      <c r="K35" s="261"/>
    </row>
    <row r="36" spans="1:14" ht="22.8" x14ac:dyDescent="0.4">
      <c r="A36" s="262"/>
      <c r="B36" s="262"/>
      <c r="D36" s="262"/>
      <c r="E36" s="262"/>
      <c r="F36" s="262"/>
      <c r="G36" s="262"/>
      <c r="H36" s="262"/>
      <c r="I36" s="262"/>
      <c r="J36" s="262"/>
      <c r="K36" s="262"/>
    </row>
    <row r="37" spans="1:14" x14ac:dyDescent="0.25">
      <c r="C37" s="263"/>
      <c r="D37" s="263"/>
      <c r="E37" s="264"/>
      <c r="G37" s="263"/>
      <c r="H37" s="263"/>
      <c r="I37" s="263"/>
      <c r="J37" s="263"/>
      <c r="K37" s="263"/>
    </row>
    <row r="41" spans="1:14" x14ac:dyDescent="0.25">
      <c r="H41" s="260"/>
      <c r="N41" s="265"/>
    </row>
    <row r="44" spans="1:14" ht="13.8" x14ac:dyDescent="0.3">
      <c r="E44" s="266"/>
    </row>
    <row r="45" spans="1:14" x14ac:dyDescent="0.25">
      <c r="D45" s="423" t="s">
        <v>6</v>
      </c>
      <c r="E45" s="423"/>
      <c r="F45" s="423"/>
      <c r="G45" s="423"/>
      <c r="H45" s="423"/>
      <c r="I45" s="423"/>
    </row>
  </sheetData>
  <sheetProtection algorithmName="SHA-512" hashValue="XDlqq5qr8Y7xteSanyAD84iRFqjtrqVby6shkfOVP73sqlDFiuYmlqxJm6+GIcVW02Nuu1uAnuv2NBzxeo6nAQ==" saltValue="vbwvKzuZ3V1skhMQARZS+A==" spinCount="100000" sheet="1" scenarios="1"/>
  <mergeCells count="12">
    <mergeCell ref="D45:I45"/>
    <mergeCell ref="C4:J5"/>
    <mergeCell ref="B6:K6"/>
    <mergeCell ref="C7:J7"/>
    <mergeCell ref="C8:J9"/>
    <mergeCell ref="C12:J12"/>
    <mergeCell ref="C13:J13"/>
    <mergeCell ref="C14:J15"/>
    <mergeCell ref="D16:I16"/>
    <mergeCell ref="C17:J17"/>
    <mergeCell ref="D20:I22"/>
    <mergeCell ref="E24:H24"/>
  </mergeCells>
  <printOptions horizontalCentered="1"/>
  <pageMargins left="0.77" right="0.91" top="1" bottom="1" header="0.5" footer="0.5"/>
  <pageSetup scale="83" orientation="portrait" r:id="rId1"/>
  <headerFooter alignWithMargins="0"/>
  <ignoredErrors>
    <ignoredError sqref="C1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pageSetUpPr autoPageBreaks="0" fitToPage="1"/>
  </sheetPr>
  <dimension ref="B2:M89"/>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5.6640625" customWidth="1"/>
    <col min="11" max="11" width="12.6640625" customWidth="1"/>
  </cols>
  <sheetData>
    <row r="2" spans="2:11" s="52" customFormat="1" ht="23.25" customHeight="1" x14ac:dyDescent="0.4">
      <c r="B2" s="51" t="s">
        <v>202</v>
      </c>
    </row>
    <row r="3" spans="2:11" ht="21.75" customHeight="1" x14ac:dyDescent="0.3">
      <c r="B3" s="41"/>
      <c r="C3" s="41"/>
      <c r="D3" s="41"/>
      <c r="E3" s="41"/>
      <c r="F3" s="41"/>
      <c r="G3" s="41"/>
    </row>
    <row r="4" spans="2:11" ht="34.5" customHeight="1" x14ac:dyDescent="0.25">
      <c r="B4" s="453" t="s">
        <v>203</v>
      </c>
      <c r="C4" s="457"/>
      <c r="D4" s="457"/>
      <c r="E4" s="457"/>
      <c r="F4" s="457"/>
      <c r="G4" s="457"/>
      <c r="H4" s="457"/>
      <c r="I4" s="457"/>
      <c r="J4" s="457"/>
    </row>
    <row r="5" spans="2:11" ht="15" customHeight="1" x14ac:dyDescent="0.3">
      <c r="B5" s="48"/>
      <c r="C5" s="30"/>
      <c r="D5" s="30"/>
      <c r="E5" s="30"/>
      <c r="F5" s="30"/>
      <c r="G5" s="30"/>
      <c r="H5" s="30"/>
      <c r="I5" s="30"/>
      <c r="J5" s="30"/>
    </row>
    <row r="6" spans="2:11" ht="15" customHeight="1" x14ac:dyDescent="0.3">
      <c r="B6" s="48"/>
      <c r="C6" s="383"/>
      <c r="D6" s="225" t="s">
        <v>129</v>
      </c>
      <c r="E6" s="225" t="s">
        <v>130</v>
      </c>
      <c r="F6" s="225" t="s">
        <v>131</v>
      </c>
      <c r="G6" s="225" t="s">
        <v>132</v>
      </c>
      <c r="H6" s="225" t="s">
        <v>133</v>
      </c>
      <c r="I6" s="225" t="s">
        <v>134</v>
      </c>
    </row>
    <row r="7" spans="2:11" ht="15" customHeight="1" x14ac:dyDescent="0.3">
      <c r="B7" s="48"/>
      <c r="C7" s="43" t="str">
        <f>'OPERATING RESERVE REGION'!C7</f>
        <v>TEXAS LUTHERAN</v>
      </c>
      <c r="D7" s="58">
        <f>IF(ISERROR(DATA!C34)," ",DATA!C34)</f>
        <v>1.3166848586309523</v>
      </c>
      <c r="E7" s="159">
        <f>IF(ISERROR(DATA!D34)," ",DATA!D34)</f>
        <v>1.6896145023328148</v>
      </c>
      <c r="F7" s="58">
        <f>IF(ISERROR(DATA!E34)," ",DATA!E34)</f>
        <v>1.5397664288945621</v>
      </c>
      <c r="G7" s="159">
        <f>IF(ISERROR(DATA!F34)," ",DATA!F34)</f>
        <v>1.1298018429808905</v>
      </c>
      <c r="H7" s="58">
        <f>IF(ISERROR(DATA!G34)," ",DATA!G34)</f>
        <v>0.96564264257451515</v>
      </c>
      <c r="I7" s="160">
        <f>IF(ISERROR(DATA!H34)," ",DATA!H34)</f>
        <v>0.36572939482427441</v>
      </c>
    </row>
    <row r="8" spans="2:11" ht="20.25" customHeight="1" x14ac:dyDescent="0.3">
      <c r="B8" s="48"/>
      <c r="C8" s="30"/>
      <c r="D8" s="30"/>
      <c r="E8" s="30"/>
      <c r="F8" s="30"/>
      <c r="G8" s="30"/>
      <c r="H8" s="30"/>
      <c r="I8" s="30"/>
      <c r="J8" s="30"/>
    </row>
    <row r="9" spans="2:11" ht="33" customHeight="1" x14ac:dyDescent="0.3">
      <c r="B9" s="48"/>
      <c r="C9" s="455" t="s">
        <v>204</v>
      </c>
      <c r="D9" s="455"/>
      <c r="E9" s="455"/>
      <c r="F9" s="455"/>
      <c r="G9" s="455"/>
      <c r="H9" s="455"/>
      <c r="I9" s="455"/>
      <c r="J9" s="455"/>
      <c r="K9" s="455"/>
    </row>
    <row r="10" spans="2:11" ht="15" customHeight="1" x14ac:dyDescent="0.3">
      <c r="B10" s="48"/>
      <c r="C10" s="30"/>
      <c r="D10" s="30"/>
      <c r="E10" s="30"/>
      <c r="F10" s="30"/>
      <c r="G10" s="30"/>
      <c r="H10" s="30"/>
      <c r="I10" s="30"/>
      <c r="J10" s="30"/>
    </row>
    <row r="11" spans="2:11" ht="12" customHeight="1" x14ac:dyDescent="0.25"/>
    <row r="12" spans="2:11" ht="12" customHeight="1" x14ac:dyDescent="0.25"/>
    <row r="13" spans="2:11" ht="12" customHeight="1" x14ac:dyDescent="0.25"/>
    <row r="14" spans="2:11" ht="12" customHeight="1" x14ac:dyDescent="0.25"/>
    <row r="15" spans="2:11" ht="12" customHeight="1" x14ac:dyDescent="0.25"/>
    <row r="16" spans="2:11"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205</v>
      </c>
      <c r="D36" s="124">
        <v>1.4743318077538601</v>
      </c>
      <c r="E36" s="125">
        <v>1.4808587078700399</v>
      </c>
      <c r="F36" s="126">
        <v>1.4006694060689699</v>
      </c>
      <c r="G36" s="125">
        <v>1.71556319304802</v>
      </c>
      <c r="H36" s="126">
        <v>1.7822641304795399</v>
      </c>
      <c r="I36" s="127">
        <v>1.66522525532578</v>
      </c>
    </row>
    <row r="37" spans="2:13" x14ac:dyDescent="0.25">
      <c r="C37" s="117" t="s">
        <v>206</v>
      </c>
      <c r="D37" s="128">
        <v>1.26099149405413</v>
      </c>
      <c r="E37" s="129">
        <v>1.0998901479837699</v>
      </c>
      <c r="F37" s="130">
        <v>0.99748914905143105</v>
      </c>
      <c r="G37" s="129">
        <v>1.1018970038551299</v>
      </c>
      <c r="H37" s="130">
        <v>1.1693226068648599</v>
      </c>
      <c r="I37" s="131">
        <v>1.0319160835043799</v>
      </c>
    </row>
    <row r="38" spans="2:13" x14ac:dyDescent="0.25">
      <c r="C38" s="117" t="s">
        <v>207</v>
      </c>
      <c r="D38" s="128">
        <v>1.2054566832927449</v>
      </c>
      <c r="E38" s="129">
        <v>1.2386352158211151</v>
      </c>
      <c r="F38" s="130">
        <v>1.2561638169495599</v>
      </c>
      <c r="G38" s="129">
        <v>1.31038963435071</v>
      </c>
      <c r="H38" s="130">
        <v>1.3225689757374151</v>
      </c>
      <c r="I38" s="131">
        <v>1.28889186465141</v>
      </c>
    </row>
    <row r="39" spans="2:13" x14ac:dyDescent="0.25">
      <c r="C39" s="117" t="s">
        <v>208</v>
      </c>
      <c r="D39" s="128">
        <v>1.3060110978956601</v>
      </c>
      <c r="E39" s="129">
        <v>1.30234783986736</v>
      </c>
      <c r="F39" s="130">
        <v>1.17686747377831</v>
      </c>
      <c r="G39" s="129">
        <v>1.29155921319245</v>
      </c>
      <c r="H39" s="130">
        <v>1.1155065937669499</v>
      </c>
      <c r="I39" s="131">
        <v>1.30783427715585</v>
      </c>
    </row>
    <row r="40" spans="2:13" x14ac:dyDescent="0.25">
      <c r="C40" s="117" t="s">
        <v>209</v>
      </c>
      <c r="D40" s="128">
        <v>0.72952653395794997</v>
      </c>
      <c r="E40" s="129">
        <v>0.75086278138497953</v>
      </c>
      <c r="F40" s="130">
        <v>0.64791767637723396</v>
      </c>
      <c r="G40" s="129">
        <v>0.82177266363670309</v>
      </c>
      <c r="H40" s="130">
        <v>0.829062676745006</v>
      </c>
      <c r="I40" s="131">
        <v>0.82716734195004549</v>
      </c>
    </row>
    <row r="41" spans="2:13" x14ac:dyDescent="0.25">
      <c r="C41" s="117" t="s">
        <v>210</v>
      </c>
      <c r="D41" s="128">
        <v>1.4034925252412349</v>
      </c>
      <c r="E41" s="129">
        <v>1.3218731875937</v>
      </c>
      <c r="F41" s="130">
        <v>1.0567054019970554</v>
      </c>
      <c r="G41" s="129">
        <v>1.1786972461415599</v>
      </c>
      <c r="H41" s="130">
        <v>1.25304667216165</v>
      </c>
      <c r="I41" s="131">
        <v>1.0404375794124801</v>
      </c>
    </row>
    <row r="42" spans="2:13" x14ac:dyDescent="0.25">
      <c r="C42" s="117" t="s">
        <v>173</v>
      </c>
      <c r="D42" s="132">
        <v>1.1979911958413401</v>
      </c>
      <c r="E42" s="133">
        <v>1.1822344121475901</v>
      </c>
      <c r="F42" s="134">
        <v>1.04936854491843</v>
      </c>
      <c r="G42" s="133">
        <v>1.1234486657602201</v>
      </c>
      <c r="H42" s="134">
        <v>1.1772161528351801</v>
      </c>
      <c r="I42" s="135">
        <v>1.09112412417532</v>
      </c>
    </row>
    <row r="43" spans="2:13" ht="21" customHeight="1" x14ac:dyDescent="0.25">
      <c r="C43" s="212" t="s">
        <v>138</v>
      </c>
      <c r="D43" s="381">
        <v>1.25</v>
      </c>
      <c r="E43" s="381">
        <v>1.25</v>
      </c>
      <c r="F43" s="381">
        <v>1.25</v>
      </c>
      <c r="G43" s="381">
        <v>1.25</v>
      </c>
      <c r="H43" s="381">
        <v>1.25</v>
      </c>
      <c r="I43" s="381">
        <v>1.25</v>
      </c>
    </row>
    <row r="44" spans="2:13" ht="30.75" customHeight="1" x14ac:dyDescent="0.3">
      <c r="C44" s="455" t="s">
        <v>211</v>
      </c>
      <c r="D44" s="455"/>
      <c r="E44" s="455"/>
      <c r="F44" s="455"/>
      <c r="G44" s="455"/>
      <c r="H44" s="455"/>
      <c r="I44" s="455"/>
      <c r="J44" s="455"/>
      <c r="K44" s="455"/>
      <c r="L44" s="53"/>
      <c r="M44" s="53"/>
    </row>
    <row r="45" spans="2:13" ht="15.75"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9" ht="12" customHeight="1" x14ac:dyDescent="0.25"/>
    <row r="66" spans="3:9" ht="12" customHeight="1" x14ac:dyDescent="0.25"/>
    <row r="67" spans="3:9" ht="12" customHeight="1" x14ac:dyDescent="0.25"/>
    <row r="68" spans="3:9" ht="12" customHeight="1" x14ac:dyDescent="0.25"/>
    <row r="69" spans="3:9" ht="12" customHeight="1" x14ac:dyDescent="0.25"/>
    <row r="70" spans="3:9" ht="15" customHeight="1" x14ac:dyDescent="0.25">
      <c r="D70" s="225" t="str">
        <f>D6</f>
        <v>2013-2014</v>
      </c>
      <c r="E70" s="225" t="str">
        <f t="shared" ref="E70:I70" si="1">E6</f>
        <v>2014-2015</v>
      </c>
      <c r="F70" s="225" t="str">
        <f t="shared" si="1"/>
        <v>2015-2016</v>
      </c>
      <c r="G70" s="225" t="str">
        <f t="shared" si="1"/>
        <v>2016-2017</v>
      </c>
      <c r="H70" s="225" t="str">
        <f t="shared" si="1"/>
        <v>2017-2018</v>
      </c>
      <c r="I70" s="225" t="str">
        <f t="shared" si="1"/>
        <v>2018-2019</v>
      </c>
    </row>
    <row r="71" spans="3:9" x14ac:dyDescent="0.25">
      <c r="C71" s="118" t="s">
        <v>175</v>
      </c>
      <c r="D71" s="124">
        <v>2.5241671581942224</v>
      </c>
      <c r="E71" s="125">
        <v>2.1366814013975026</v>
      </c>
      <c r="F71" s="126">
        <v>1.851205648196675</v>
      </c>
      <c r="G71" s="125">
        <v>2.1052195507699376</v>
      </c>
      <c r="H71" s="126">
        <v>2.1695759852189198</v>
      </c>
      <c r="I71" s="127">
        <v>2.3475744945030899</v>
      </c>
    </row>
    <row r="72" spans="3:9" x14ac:dyDescent="0.25">
      <c r="C72" s="118" t="s">
        <v>176</v>
      </c>
      <c r="D72" s="128">
        <v>1.4034925252412349</v>
      </c>
      <c r="E72" s="129">
        <v>1.3218731875937</v>
      </c>
      <c r="F72" s="130">
        <v>1.0567054019970554</v>
      </c>
      <c r="G72" s="129">
        <v>1.1786972461415599</v>
      </c>
      <c r="H72" s="130">
        <v>1.25304667216165</v>
      </c>
      <c r="I72" s="131">
        <v>1.0404375794124801</v>
      </c>
    </row>
    <row r="73" spans="3:9" x14ac:dyDescent="0.25">
      <c r="C73" s="118" t="s">
        <v>177</v>
      </c>
      <c r="D73" s="136">
        <v>0.62310396838735294</v>
      </c>
      <c r="E73" s="137">
        <v>0.43158772174983751</v>
      </c>
      <c r="F73" s="138">
        <v>0.34217856363888549</v>
      </c>
      <c r="G73" s="137">
        <v>0.36623335251507999</v>
      </c>
      <c r="H73" s="138">
        <v>0.418257107213718</v>
      </c>
      <c r="I73" s="139">
        <v>0.40931380347132601</v>
      </c>
    </row>
    <row r="74" spans="3:9" x14ac:dyDescent="0.25">
      <c r="C74" s="117" t="s">
        <v>173</v>
      </c>
      <c r="D74" s="132">
        <v>1.1979911958413401</v>
      </c>
      <c r="E74" s="133">
        <v>1.1822344121475901</v>
      </c>
      <c r="F74" s="134">
        <v>1.04936854491843</v>
      </c>
      <c r="G74" s="133">
        <v>1.1234486657602201</v>
      </c>
      <c r="H74" s="134">
        <v>1.1772161528351801</v>
      </c>
      <c r="I74" s="135">
        <v>1.09112412417532</v>
      </c>
    </row>
    <row r="75" spans="3:9" x14ac:dyDescent="0.25">
      <c r="C75" s="43" t="str">
        <f t="shared" ref="C75:I75" si="2">C7</f>
        <v>TEXAS LUTHERAN</v>
      </c>
      <c r="D75" s="58">
        <f t="shared" si="2"/>
        <v>1.3166848586309523</v>
      </c>
      <c r="E75" s="59">
        <f t="shared" si="2"/>
        <v>1.6896145023328148</v>
      </c>
      <c r="F75" s="70">
        <f t="shared" si="2"/>
        <v>1.5397664288945621</v>
      </c>
      <c r="G75" s="59">
        <f t="shared" si="2"/>
        <v>1.1298018429808905</v>
      </c>
      <c r="H75" s="70">
        <f t="shared" si="2"/>
        <v>0.96564264257451515</v>
      </c>
      <c r="I75" s="67">
        <f t="shared" si="2"/>
        <v>0.36572939482427441</v>
      </c>
    </row>
    <row r="76" spans="3:9" x14ac:dyDescent="0.25">
      <c r="C76" s="247" t="s">
        <v>138</v>
      </c>
      <c r="D76" s="381">
        <v>1.25</v>
      </c>
      <c r="E76" s="381">
        <v>1.25</v>
      </c>
      <c r="F76" s="381">
        <v>1.25</v>
      </c>
      <c r="G76" s="381">
        <v>1.25</v>
      </c>
      <c r="H76" s="381">
        <v>1.25</v>
      </c>
      <c r="I76" s="381">
        <v>1.25</v>
      </c>
    </row>
    <row r="77" spans="3:9" ht="22.5" customHeight="1" x14ac:dyDescent="0.25"/>
    <row r="78" spans="3:9" ht="22.5" customHeight="1" x14ac:dyDescent="0.25"/>
    <row r="79" spans="3:9" ht="22.5" customHeight="1" x14ac:dyDescent="0.25"/>
    <row r="80" spans="3:9"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sheetData>
  <sheetProtection algorithmName="SHA-512" hashValue="8T5GonOF9eOSHEZR0Ee524xfV1UA5lzoNkPiRyGWnRZHeqOyQ9b/+TGFTNjYxkWuYQzt0J4cFX6pSQWW5TwH9Q==" saltValue="M9C8+YtNmAVVakvxjETjjA==" spinCount="100000" sheet="1" scenarios="1"/>
  <mergeCells count="3">
    <mergeCell ref="B4:J4"/>
    <mergeCell ref="C44:K44"/>
    <mergeCell ref="C9:K9"/>
  </mergeCells>
  <phoneticPr fontId="8" type="noConversion"/>
  <printOptions horizontalCentered="1"/>
  <pageMargins left="0.69" right="0.91" top="1" bottom="1" header="0.5" footer="0.5"/>
  <pageSetup scale="63" orientation="portrait" r:id="rId1"/>
  <headerFooter alignWithMargins="0">
    <oddFooter>&amp;L&amp;11&amp;K000000CIC Financial Indicators Tool&amp;C&amp;K0000002021&amp;R&amp;11&amp;K000000&amp;P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0">
    <pageSetUpPr autoPageBreaks="0" fitToPage="1"/>
  </sheetPr>
  <dimension ref="B2:M89"/>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5.6640625" customWidth="1"/>
    <col min="11" max="11" width="12.6640625" customWidth="1"/>
  </cols>
  <sheetData>
    <row r="2" spans="2:12" s="52" customFormat="1" ht="47.1" customHeight="1" x14ac:dyDescent="0.4">
      <c r="B2" s="458" t="s">
        <v>212</v>
      </c>
      <c r="C2" s="458"/>
      <c r="D2" s="458"/>
      <c r="E2" s="458"/>
      <c r="F2" s="458"/>
      <c r="G2" s="458"/>
      <c r="H2" s="458"/>
      <c r="I2" s="458"/>
      <c r="J2" s="458"/>
    </row>
    <row r="3" spans="2:12" ht="21.75" customHeight="1" x14ac:dyDescent="0.3">
      <c r="B3" s="41"/>
      <c r="C3" s="41"/>
      <c r="D3" s="41"/>
      <c r="E3" s="41"/>
      <c r="F3" s="41"/>
      <c r="G3" s="41"/>
    </row>
    <row r="4" spans="2:12" ht="33" customHeight="1" x14ac:dyDescent="0.25">
      <c r="B4" s="453" t="s">
        <v>213</v>
      </c>
      <c r="C4" s="457"/>
      <c r="D4" s="457"/>
      <c r="E4" s="457"/>
      <c r="F4" s="457"/>
      <c r="G4" s="457"/>
      <c r="H4" s="457"/>
      <c r="I4" s="457"/>
      <c r="J4" s="457"/>
      <c r="K4" s="456" t="s">
        <v>179</v>
      </c>
      <c r="L4" s="386"/>
    </row>
    <row r="5" spans="2:12" ht="15" customHeight="1" x14ac:dyDescent="0.3">
      <c r="B5" s="48"/>
      <c r="C5" s="30"/>
      <c r="D5" s="30"/>
      <c r="E5" s="30"/>
      <c r="F5" s="30"/>
      <c r="G5" s="30"/>
      <c r="H5" s="30"/>
      <c r="I5" s="30"/>
      <c r="J5" s="30"/>
      <c r="K5" s="456"/>
      <c r="L5" s="386"/>
    </row>
    <row r="6" spans="2:12" ht="15" customHeight="1" x14ac:dyDescent="0.3">
      <c r="B6" s="48"/>
      <c r="C6" s="383"/>
      <c r="D6" s="225" t="s">
        <v>129</v>
      </c>
      <c r="E6" s="225" t="s">
        <v>130</v>
      </c>
      <c r="F6" s="225" t="s">
        <v>131</v>
      </c>
      <c r="G6" s="225" t="s">
        <v>132</v>
      </c>
      <c r="H6" s="225" t="s">
        <v>133</v>
      </c>
      <c r="I6" s="225" t="s">
        <v>134</v>
      </c>
      <c r="K6" s="456"/>
      <c r="L6" s="386"/>
    </row>
    <row r="7" spans="2:12" ht="15" customHeight="1" x14ac:dyDescent="0.3">
      <c r="B7" s="48"/>
      <c r="C7" s="43" t="str">
        <f>'OPERATING RESERVE REGION'!C7</f>
        <v>TEXAS LUTHERAN</v>
      </c>
      <c r="D7" s="58">
        <f>IF(ISERROR(DATA!C34)," ",DATA!C34)</f>
        <v>1.3166848586309523</v>
      </c>
      <c r="E7" s="159">
        <f>IF(ISERROR(DATA!D34)," ",DATA!D34)</f>
        <v>1.6896145023328148</v>
      </c>
      <c r="F7" s="58">
        <f>IF(ISERROR(DATA!E34)," ",DATA!E34)</f>
        <v>1.5397664288945621</v>
      </c>
      <c r="G7" s="159">
        <f>IF(ISERROR(DATA!F34)," ",DATA!F34)</f>
        <v>1.1298018429808905</v>
      </c>
      <c r="H7" s="58">
        <f>IF(ISERROR(DATA!G34)," ",DATA!G34)</f>
        <v>0.96564264257451515</v>
      </c>
      <c r="I7" s="160">
        <f>IF(ISERROR(DATA!H34)," ",DATA!H34)</f>
        <v>0.36572939482427441</v>
      </c>
      <c r="K7" s="387">
        <v>2</v>
      </c>
      <c r="L7" s="386"/>
    </row>
    <row r="8" spans="2:12" ht="20.25" customHeight="1" x14ac:dyDescent="0.3">
      <c r="B8" s="48"/>
      <c r="C8" s="30"/>
      <c r="D8" s="30"/>
      <c r="E8" s="30"/>
      <c r="F8" s="30"/>
      <c r="G8" s="30"/>
      <c r="H8" s="30"/>
      <c r="I8" s="30"/>
      <c r="J8" s="30"/>
    </row>
    <row r="9" spans="2:12" ht="33" customHeight="1" x14ac:dyDescent="0.3">
      <c r="B9" s="48"/>
      <c r="C9" s="455" t="s">
        <v>214</v>
      </c>
      <c r="D9" s="455"/>
      <c r="E9" s="455"/>
      <c r="F9" s="455"/>
      <c r="G9" s="455"/>
      <c r="H9" s="455"/>
      <c r="I9" s="455"/>
      <c r="J9" s="455"/>
      <c r="K9" s="455"/>
    </row>
    <row r="10" spans="2:12" ht="15" customHeight="1" x14ac:dyDescent="0.3">
      <c r="B10" s="48"/>
      <c r="C10" s="30"/>
      <c r="D10" s="30"/>
      <c r="E10" s="30"/>
      <c r="F10" s="30"/>
      <c r="G10" s="30"/>
      <c r="H10" s="30"/>
      <c r="I10" s="30"/>
      <c r="J10" s="30"/>
    </row>
    <row r="11" spans="2:12" ht="12" customHeight="1" x14ac:dyDescent="0.25"/>
    <row r="12" spans="2:12" ht="12" customHeight="1" x14ac:dyDescent="0.25"/>
    <row r="13" spans="2:12" ht="12" customHeight="1" x14ac:dyDescent="0.25"/>
    <row r="14" spans="2:12" ht="12" customHeight="1" x14ac:dyDescent="0.25"/>
    <row r="15" spans="2:12" ht="12" customHeight="1" x14ac:dyDescent="0.25"/>
    <row r="16" spans="2:12"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181</v>
      </c>
      <c r="D36" s="124">
        <v>2.07640128308004</v>
      </c>
      <c r="E36" s="125">
        <v>1.9562428728005701</v>
      </c>
      <c r="F36" s="126">
        <v>1.785216620869555</v>
      </c>
      <c r="G36" s="125">
        <v>1.93873272478494</v>
      </c>
      <c r="H36" s="126">
        <v>2.0703089580779399</v>
      </c>
      <c r="I36" s="127">
        <v>1.9807074464753751</v>
      </c>
    </row>
    <row r="37" spans="2:13" x14ac:dyDescent="0.25">
      <c r="C37" s="117" t="s">
        <v>182</v>
      </c>
      <c r="D37" s="128">
        <v>1.3091948904851152</v>
      </c>
      <c r="E37" s="129">
        <v>1.2475080359164101</v>
      </c>
      <c r="F37" s="130">
        <v>1.1058068234680349</v>
      </c>
      <c r="G37" s="129">
        <v>1.1547489488474949</v>
      </c>
      <c r="H37" s="130">
        <v>1.297494214752885</v>
      </c>
      <c r="I37" s="131">
        <v>1.2569349374990249</v>
      </c>
    </row>
    <row r="38" spans="2:13" x14ac:dyDescent="0.25">
      <c r="C38" s="117" t="s">
        <v>183</v>
      </c>
      <c r="D38" s="136">
        <v>0.71013643267302196</v>
      </c>
      <c r="E38" s="137">
        <v>0.65188957466334696</v>
      </c>
      <c r="F38" s="138">
        <v>0.61077854077253202</v>
      </c>
      <c r="G38" s="137">
        <v>0.71899743429461604</v>
      </c>
      <c r="H38" s="138">
        <v>0.75523017510284696</v>
      </c>
      <c r="I38" s="139">
        <v>0.63881614904916495</v>
      </c>
    </row>
    <row r="39" spans="2:13" x14ac:dyDescent="0.25">
      <c r="C39" s="117" t="s">
        <v>184</v>
      </c>
      <c r="D39" s="119">
        <v>0.56220455032134642</v>
      </c>
      <c r="E39" s="120">
        <v>0.46709449964648253</v>
      </c>
      <c r="F39" s="121">
        <v>0.42010756972472296</v>
      </c>
      <c r="G39" s="120">
        <v>0.44012517220847402</v>
      </c>
      <c r="H39" s="121">
        <v>0.4773512103936805</v>
      </c>
      <c r="I39" s="122">
        <v>0.53083104726967401</v>
      </c>
    </row>
    <row r="40" spans="2:13" x14ac:dyDescent="0.25">
      <c r="C40" s="117" t="s">
        <v>173</v>
      </c>
      <c r="D40" s="132">
        <v>1.1979911958413401</v>
      </c>
      <c r="E40" s="133">
        <v>1.1822344121475901</v>
      </c>
      <c r="F40" s="134">
        <v>1.04936854491843</v>
      </c>
      <c r="G40" s="133">
        <v>1.1234486657602201</v>
      </c>
      <c r="H40" s="134">
        <v>1.1836466442684701</v>
      </c>
      <c r="I40" s="135">
        <v>1.09112412417532</v>
      </c>
      <c r="K40" s="217" t="s">
        <v>185</v>
      </c>
    </row>
    <row r="41" spans="2:13" x14ac:dyDescent="0.25">
      <c r="C41" s="213" t="str">
        <f t="shared" ref="C41:I41" si="1">C7</f>
        <v>TEXAS LUTHERAN</v>
      </c>
      <c r="D41" s="60">
        <f t="shared" si="1"/>
        <v>1.3166848586309523</v>
      </c>
      <c r="E41" s="61">
        <f t="shared" si="1"/>
        <v>1.6896145023328148</v>
      </c>
      <c r="F41" s="69">
        <f t="shared" si="1"/>
        <v>1.5397664288945621</v>
      </c>
      <c r="G41" s="61">
        <f t="shared" si="1"/>
        <v>1.1298018429808905</v>
      </c>
      <c r="H41" s="69">
        <f t="shared" si="1"/>
        <v>0.96564264257451515</v>
      </c>
      <c r="I41" s="68">
        <f t="shared" si="1"/>
        <v>0.36572939482427441</v>
      </c>
      <c r="K41" s="210" t="s">
        <v>186</v>
      </c>
    </row>
    <row r="42" spans="2:13" ht="21" customHeight="1" x14ac:dyDescent="0.25">
      <c r="C42" s="212" t="s">
        <v>138</v>
      </c>
      <c r="D42" s="381">
        <v>1.25</v>
      </c>
      <c r="E42" s="381">
        <v>1.25</v>
      </c>
      <c r="F42" s="381">
        <v>1.25</v>
      </c>
      <c r="G42" s="381">
        <v>1.25</v>
      </c>
      <c r="H42" s="381">
        <v>1.25</v>
      </c>
      <c r="I42" s="381">
        <v>1.25</v>
      </c>
      <c r="K42" s="214" t="s">
        <v>187</v>
      </c>
    </row>
    <row r="43" spans="2:13" ht="33" customHeight="1" x14ac:dyDescent="0.3">
      <c r="C43" s="455" t="s">
        <v>215</v>
      </c>
      <c r="D43" s="455"/>
      <c r="E43" s="455"/>
      <c r="F43" s="455"/>
      <c r="G43" s="455"/>
      <c r="H43" s="455"/>
      <c r="I43" s="455"/>
      <c r="J43" s="455"/>
      <c r="L43" s="53"/>
      <c r="M43" s="53"/>
    </row>
    <row r="44" spans="2:13" ht="15.75" customHeight="1" x14ac:dyDescent="0.25"/>
    <row r="45" spans="2:13" ht="12"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9" ht="12" customHeight="1" x14ac:dyDescent="0.25"/>
    <row r="66" spans="3:9" ht="12" customHeight="1" x14ac:dyDescent="0.25"/>
    <row r="67" spans="3:9" ht="12" customHeight="1" x14ac:dyDescent="0.25"/>
    <row r="68" spans="3:9" ht="12" customHeight="1" x14ac:dyDescent="0.25">
      <c r="D68" s="225" t="s">
        <v>216</v>
      </c>
      <c r="E68" s="225" t="s">
        <v>217</v>
      </c>
      <c r="F68" s="225" t="s">
        <v>218</v>
      </c>
      <c r="G68" s="225" t="s">
        <v>219</v>
      </c>
      <c r="H68" s="225" t="s">
        <v>220</v>
      </c>
      <c r="I68" s="225" t="s">
        <v>221</v>
      </c>
    </row>
    <row r="69" spans="3:9" ht="15" customHeight="1" x14ac:dyDescent="0.25">
      <c r="C69" s="383"/>
      <c r="D69" s="225" t="str">
        <f>D6</f>
        <v>2013-2014</v>
      </c>
      <c r="E69" s="225" t="str">
        <f t="shared" ref="E69:I69" si="2">E6</f>
        <v>2014-2015</v>
      </c>
      <c r="F69" s="225" t="str">
        <f t="shared" si="2"/>
        <v>2015-2016</v>
      </c>
      <c r="G69" s="225" t="str">
        <f t="shared" si="2"/>
        <v>2016-2017</v>
      </c>
      <c r="H69" s="225" t="str">
        <f t="shared" si="2"/>
        <v>2017-2018</v>
      </c>
      <c r="I69" s="225" t="str">
        <f t="shared" si="2"/>
        <v>2018-2019</v>
      </c>
    </row>
    <row r="70" spans="3:9" x14ac:dyDescent="0.25">
      <c r="C70" s="118" t="s">
        <v>222</v>
      </c>
      <c r="D70" s="124">
        <v>1.1726123472393151</v>
      </c>
      <c r="E70" s="125">
        <v>1.1965624123242651</v>
      </c>
      <c r="F70" s="126">
        <v>1.1011506106493849</v>
      </c>
      <c r="G70" s="125">
        <v>1.2144960534874651</v>
      </c>
      <c r="H70" s="126">
        <v>1.29550981415459</v>
      </c>
      <c r="I70" s="127">
        <v>1.2708497787238</v>
      </c>
    </row>
    <row r="71" spans="3:9" x14ac:dyDescent="0.25">
      <c r="C71" s="118" t="s">
        <v>223</v>
      </c>
      <c r="D71" s="128">
        <v>1.56485450939468</v>
      </c>
      <c r="E71" s="129">
        <v>1.54370024572585</v>
      </c>
      <c r="F71" s="130">
        <v>1.4364064172681701</v>
      </c>
      <c r="G71" s="129">
        <v>1.55971101713906</v>
      </c>
      <c r="H71" s="130">
        <v>1.56427391986187</v>
      </c>
      <c r="I71" s="131">
        <v>1.4642175092974199</v>
      </c>
    </row>
    <row r="72" spans="3:9" x14ac:dyDescent="0.25">
      <c r="C72" s="118" t="s">
        <v>224</v>
      </c>
      <c r="D72" s="136">
        <v>1.16893052870949</v>
      </c>
      <c r="E72" s="137">
        <v>1.1319652211789299</v>
      </c>
      <c r="F72" s="138">
        <v>0.95191016646765403</v>
      </c>
      <c r="G72" s="137">
        <v>1.1019333092222801</v>
      </c>
      <c r="H72" s="138">
        <v>1.0984195734078599</v>
      </c>
      <c r="I72" s="139">
        <v>0.94282766992017697</v>
      </c>
    </row>
    <row r="73" spans="3:9" x14ac:dyDescent="0.25">
      <c r="C73" s="118" t="s">
        <v>225</v>
      </c>
      <c r="D73" s="119">
        <v>0.869689492624521</v>
      </c>
      <c r="E73" s="120">
        <v>0.77917398711863595</v>
      </c>
      <c r="F73" s="121">
        <v>0.66060230222248495</v>
      </c>
      <c r="G73" s="120">
        <v>0.78318068695268594</v>
      </c>
      <c r="H73" s="121">
        <v>0.85818169997790195</v>
      </c>
      <c r="I73" s="122">
        <v>0.75580999999999998</v>
      </c>
    </row>
    <row r="74" spans="3:9" x14ac:dyDescent="0.25">
      <c r="C74" s="117" t="s">
        <v>173</v>
      </c>
      <c r="D74" s="132">
        <v>1.1979911958413401</v>
      </c>
      <c r="E74" s="133">
        <v>1.1822344121475901</v>
      </c>
      <c r="F74" s="134">
        <v>1.04936854491843</v>
      </c>
      <c r="G74" s="133">
        <v>1.1234486657602201</v>
      </c>
      <c r="H74" s="134">
        <v>1.1772161528351801</v>
      </c>
      <c r="I74" s="135">
        <v>1.09112412417532</v>
      </c>
    </row>
    <row r="75" spans="3:9" x14ac:dyDescent="0.25">
      <c r="C75" s="213" t="str">
        <f t="shared" ref="C75:I75" si="3">C7</f>
        <v>TEXAS LUTHERAN</v>
      </c>
      <c r="D75" s="60">
        <f t="shared" si="3"/>
        <v>1.3166848586309523</v>
      </c>
      <c r="E75" s="61">
        <f t="shared" si="3"/>
        <v>1.6896145023328148</v>
      </c>
      <c r="F75" s="69">
        <f t="shared" si="3"/>
        <v>1.5397664288945621</v>
      </c>
      <c r="G75" s="61">
        <f t="shared" si="3"/>
        <v>1.1298018429808905</v>
      </c>
      <c r="H75" s="69">
        <f t="shared" si="3"/>
        <v>0.96564264257451515</v>
      </c>
      <c r="I75" s="68">
        <f t="shared" si="3"/>
        <v>0.36572939482427441</v>
      </c>
    </row>
    <row r="76" spans="3:9" x14ac:dyDescent="0.25">
      <c r="C76" s="246" t="s">
        <v>138</v>
      </c>
      <c r="D76" s="381">
        <v>1.25</v>
      </c>
      <c r="E76" s="381">
        <v>1.25</v>
      </c>
      <c r="F76" s="381">
        <v>1.25</v>
      </c>
      <c r="G76" s="381">
        <v>1.25</v>
      </c>
      <c r="H76" s="381">
        <v>1.25</v>
      </c>
      <c r="I76" s="381">
        <v>1.25</v>
      </c>
    </row>
    <row r="77" spans="3:9" ht="22.5" customHeight="1" x14ac:dyDescent="0.25"/>
    <row r="78" spans="3:9" ht="22.5" customHeight="1" x14ac:dyDescent="0.25"/>
    <row r="79" spans="3:9" ht="22.5" customHeight="1" x14ac:dyDescent="0.25"/>
    <row r="80" spans="3:9"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sheetData>
  <sheetProtection algorithmName="SHA-512" hashValue="X6mo1aFkEnIUlcfKphyUHTlVJy133guOdNDTaAtKwkq3H3j9lvsuUM1/SeeS94mSh2Oi86MWpALiKdgYjluWOQ==" saltValue="bKZ2mrYoQt9wX8S4j9SY7g==" spinCount="100000" sheet="1" scenarios="1"/>
  <mergeCells count="5">
    <mergeCell ref="B4:J4"/>
    <mergeCell ref="K4:K6"/>
    <mergeCell ref="C9:K9"/>
    <mergeCell ref="C43:J43"/>
    <mergeCell ref="B2:J2"/>
  </mergeCells>
  <phoneticPr fontId="8" type="noConversion"/>
  <printOptions horizontalCentered="1"/>
  <pageMargins left="0.69" right="0.91" top="1" bottom="1" header="0.5" footer="0.5"/>
  <pageSetup scale="62" orientation="portrait" r:id="rId1"/>
  <headerFooter alignWithMargins="0">
    <oddFooter>&amp;L&amp;11&amp;K000000CIC Financial Indicators Tool&amp;C&amp;K0000002021&amp;R&amp;11&amp;K000000&amp;P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autoPageBreaks="0" fitToPage="1"/>
  </sheetPr>
  <dimension ref="B2:M90"/>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3.6640625" customWidth="1"/>
    <col min="11" max="11" width="14.6640625" customWidth="1"/>
  </cols>
  <sheetData>
    <row r="2" spans="2:12" s="52" customFormat="1" ht="47.1" customHeight="1" x14ac:dyDescent="0.4">
      <c r="B2" s="458" t="s">
        <v>226</v>
      </c>
      <c r="C2" s="458"/>
      <c r="D2" s="458"/>
      <c r="E2" s="458"/>
      <c r="F2" s="458"/>
      <c r="G2" s="458"/>
      <c r="H2" s="458"/>
      <c r="I2" s="458"/>
      <c r="J2" s="458"/>
    </row>
    <row r="3" spans="2:12" ht="21.75" customHeight="1" x14ac:dyDescent="0.3">
      <c r="B3" s="41"/>
      <c r="C3" s="41"/>
      <c r="D3" s="41"/>
      <c r="E3" s="41"/>
      <c r="F3" s="41"/>
      <c r="G3" s="41"/>
    </row>
    <row r="4" spans="2:12" ht="33" customHeight="1" x14ac:dyDescent="0.25">
      <c r="B4" s="453" t="s">
        <v>213</v>
      </c>
      <c r="C4" s="457"/>
      <c r="D4" s="457"/>
      <c r="E4" s="457"/>
      <c r="F4" s="457"/>
      <c r="G4" s="457"/>
      <c r="H4" s="457"/>
      <c r="I4" s="457"/>
      <c r="J4" s="457"/>
      <c r="L4" s="386"/>
    </row>
    <row r="5" spans="2:12" ht="15" customHeight="1" x14ac:dyDescent="0.3">
      <c r="B5" s="48"/>
      <c r="C5" s="30"/>
      <c r="D5" s="30"/>
      <c r="E5" s="30"/>
      <c r="F5" s="30"/>
      <c r="G5" s="30"/>
      <c r="H5" s="30"/>
      <c r="I5" s="30"/>
      <c r="J5" s="30"/>
      <c r="K5" s="218"/>
      <c r="L5" s="386"/>
    </row>
    <row r="6" spans="2:12" ht="15" customHeight="1" x14ac:dyDescent="0.3">
      <c r="B6" s="48"/>
      <c r="C6" s="383"/>
      <c r="D6" s="225" t="s">
        <v>129</v>
      </c>
      <c r="E6" s="225" t="s">
        <v>130</v>
      </c>
      <c r="F6" s="225" t="s">
        <v>131</v>
      </c>
      <c r="G6" s="225" t="s">
        <v>132</v>
      </c>
      <c r="H6" s="225" t="s">
        <v>133</v>
      </c>
      <c r="I6" s="225" t="s">
        <v>134</v>
      </c>
      <c r="K6" s="210" t="s">
        <v>194</v>
      </c>
      <c r="L6" s="386"/>
    </row>
    <row r="7" spans="2:12" ht="15" customHeight="1" x14ac:dyDescent="0.3">
      <c r="B7" s="48"/>
      <c r="C7" s="43" t="str">
        <f>'OPERATING RESERVE REGION'!C7</f>
        <v>TEXAS LUTHERAN</v>
      </c>
      <c r="D7" s="58">
        <f>IF(ISERROR(DATA!C34)," ",DATA!C34)</f>
        <v>1.3166848586309523</v>
      </c>
      <c r="E7" s="159">
        <f>IF(ISERROR(DATA!D34)," ",DATA!D34)</f>
        <v>1.6896145023328148</v>
      </c>
      <c r="F7" s="58">
        <f>IF(ISERROR(DATA!E34)," ",DATA!E34)</f>
        <v>1.5397664288945621</v>
      </c>
      <c r="G7" s="159">
        <f>IF(ISERROR(DATA!F34)," ",DATA!F34)</f>
        <v>1.1298018429808905</v>
      </c>
      <c r="H7" s="58">
        <f>IF(ISERROR(DATA!G34)," ",DATA!G34)</f>
        <v>0.96564264257451515</v>
      </c>
      <c r="I7" s="160">
        <f>IF(ISERROR(DATA!H34)," ",DATA!H34)</f>
        <v>0.36572939482427441</v>
      </c>
      <c r="K7" s="214" t="s">
        <v>195</v>
      </c>
      <c r="L7" s="386"/>
    </row>
    <row r="8" spans="2:12" ht="20.25" customHeight="1" x14ac:dyDescent="0.3">
      <c r="B8" s="48"/>
      <c r="C8" s="30"/>
      <c r="D8" s="30"/>
      <c r="E8" s="30"/>
      <c r="F8" s="30"/>
      <c r="G8" s="30"/>
      <c r="H8" s="30"/>
      <c r="I8" s="30"/>
      <c r="J8" s="30"/>
    </row>
    <row r="9" spans="2:12" ht="33" customHeight="1" x14ac:dyDescent="0.3">
      <c r="B9" s="48"/>
      <c r="C9" s="455" t="s">
        <v>227</v>
      </c>
      <c r="D9" s="455"/>
      <c r="E9" s="455"/>
      <c r="F9" s="455"/>
      <c r="G9" s="455"/>
      <c r="H9" s="455"/>
      <c r="I9" s="455"/>
      <c r="J9" s="455"/>
      <c r="K9" s="455"/>
    </row>
    <row r="10" spans="2:12" ht="15" customHeight="1" x14ac:dyDescent="0.3">
      <c r="B10" s="48"/>
      <c r="C10" s="30"/>
      <c r="D10" s="30"/>
      <c r="E10" s="30"/>
      <c r="F10" s="30"/>
      <c r="G10" s="30"/>
      <c r="H10" s="30"/>
      <c r="I10" s="30"/>
      <c r="J10" s="30"/>
    </row>
    <row r="11" spans="2:12" ht="12" customHeight="1" x14ac:dyDescent="0.25"/>
    <row r="12" spans="2:12" ht="12" customHeight="1" x14ac:dyDescent="0.25"/>
    <row r="13" spans="2:12" ht="12" customHeight="1" x14ac:dyDescent="0.25"/>
    <row r="14" spans="2:12" ht="12" customHeight="1" x14ac:dyDescent="0.25"/>
    <row r="15" spans="2:12" ht="12" customHeight="1" x14ac:dyDescent="0.25"/>
    <row r="16" spans="2:12"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228</v>
      </c>
      <c r="D36" s="124">
        <v>1.05026144254451</v>
      </c>
      <c r="E36" s="125">
        <v>0.98162861251957101</v>
      </c>
      <c r="F36" s="126">
        <v>0.94827532305127105</v>
      </c>
      <c r="G36" s="125">
        <v>1.0586037028142601</v>
      </c>
      <c r="H36" s="126">
        <v>1.1155065937669499</v>
      </c>
      <c r="I36" s="127">
        <v>1.0656939012345401</v>
      </c>
    </row>
    <row r="37" spans="2:13" x14ac:dyDescent="0.25">
      <c r="C37" s="117" t="s">
        <v>229</v>
      </c>
      <c r="D37" s="128">
        <v>1.0353442190072748</v>
      </c>
      <c r="E37" s="129">
        <v>0.94689216521849295</v>
      </c>
      <c r="F37" s="130">
        <v>0.98790392323390197</v>
      </c>
      <c r="G37" s="129">
        <v>1.071274933672125</v>
      </c>
      <c r="H37" s="130">
        <v>1.1337407814999851</v>
      </c>
      <c r="I37" s="131">
        <v>0.99325995403965051</v>
      </c>
    </row>
    <row r="38" spans="2:13" x14ac:dyDescent="0.25">
      <c r="C38" s="117" t="s">
        <v>230</v>
      </c>
      <c r="D38" s="136">
        <v>0.81179850355317806</v>
      </c>
      <c r="E38" s="137">
        <v>0.81411355003056951</v>
      </c>
      <c r="F38" s="138">
        <v>0.67274445143780093</v>
      </c>
      <c r="G38" s="137">
        <v>0.83936848716534507</v>
      </c>
      <c r="H38" s="138">
        <v>0.79317383906168692</v>
      </c>
      <c r="I38" s="139">
        <v>0.67760761558749905</v>
      </c>
    </row>
    <row r="39" spans="2:13" x14ac:dyDescent="0.25">
      <c r="C39" s="117" t="s">
        <v>231</v>
      </c>
      <c r="D39" s="119">
        <v>2.1341861191444353</v>
      </c>
      <c r="E39" s="120">
        <v>1.9562428728005701</v>
      </c>
      <c r="F39" s="121">
        <v>1.7655730439461652</v>
      </c>
      <c r="G39" s="120">
        <v>1.9547638932080851</v>
      </c>
      <c r="H39" s="121">
        <v>2.0384009765147848</v>
      </c>
      <c r="I39" s="122">
        <v>1.9418535879553049</v>
      </c>
    </row>
    <row r="40" spans="2:13" x14ac:dyDescent="0.25">
      <c r="C40" s="117" t="s">
        <v>232</v>
      </c>
      <c r="D40" s="128">
        <v>0.65628357308736551</v>
      </c>
      <c r="E40" s="129">
        <v>0.64356302118103048</v>
      </c>
      <c r="F40" s="130">
        <v>0.54422913953423557</v>
      </c>
      <c r="G40" s="129">
        <v>0.65674492030086751</v>
      </c>
      <c r="H40" s="130">
        <v>0.73845166370295501</v>
      </c>
      <c r="I40" s="131">
        <v>0.63785819923611553</v>
      </c>
    </row>
    <row r="41" spans="2:13" x14ac:dyDescent="0.25">
      <c r="C41" s="117" t="s">
        <v>173</v>
      </c>
      <c r="D41" s="388">
        <v>1.1979911958413401</v>
      </c>
      <c r="E41" s="389">
        <v>1.1822344121475901</v>
      </c>
      <c r="F41" s="390">
        <v>1.04936854491843</v>
      </c>
      <c r="G41" s="389">
        <v>1.1234486657602201</v>
      </c>
      <c r="H41" s="390">
        <v>1.1772161528351801</v>
      </c>
      <c r="I41" s="391">
        <v>1.09112412417532</v>
      </c>
    </row>
    <row r="42" spans="2:13" x14ac:dyDescent="0.25">
      <c r="C42" s="213" t="str">
        <f>C7</f>
        <v>TEXAS LUTHERAN</v>
      </c>
      <c r="D42" s="60">
        <f t="shared" ref="D42:I42" si="1">D7</f>
        <v>1.3166848586309523</v>
      </c>
      <c r="E42" s="61">
        <f t="shared" si="1"/>
        <v>1.6896145023328148</v>
      </c>
      <c r="F42" s="69">
        <f t="shared" si="1"/>
        <v>1.5397664288945621</v>
      </c>
      <c r="G42" s="61">
        <f t="shared" si="1"/>
        <v>1.1298018429808905</v>
      </c>
      <c r="H42" s="69">
        <f t="shared" si="1"/>
        <v>0.96564264257451515</v>
      </c>
      <c r="I42" s="68">
        <f t="shared" si="1"/>
        <v>0.36572939482427441</v>
      </c>
    </row>
    <row r="43" spans="2:13" ht="21" customHeight="1" x14ac:dyDescent="0.25">
      <c r="C43" s="212" t="s">
        <v>138</v>
      </c>
      <c r="D43" s="381">
        <v>1.25</v>
      </c>
      <c r="E43" s="381">
        <v>1.25</v>
      </c>
      <c r="F43" s="381">
        <v>1.25</v>
      </c>
      <c r="G43" s="381">
        <v>1.25</v>
      </c>
      <c r="H43" s="381">
        <v>1.25</v>
      </c>
      <c r="I43" s="381">
        <v>1.25</v>
      </c>
    </row>
    <row r="44" spans="2:13" ht="33" customHeight="1" x14ac:dyDescent="0.3">
      <c r="C44" s="455"/>
      <c r="D44" s="455"/>
      <c r="E44" s="455"/>
      <c r="F44" s="455"/>
      <c r="G44" s="455"/>
      <c r="H44" s="455"/>
      <c r="I44" s="455"/>
      <c r="J44" s="455"/>
      <c r="K44" s="455"/>
      <c r="L44" s="53"/>
      <c r="M44" s="53"/>
    </row>
    <row r="45" spans="2:13" ht="15.75"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9" ht="12" customHeight="1" x14ac:dyDescent="0.25"/>
    <row r="66" spans="3:9" ht="12" customHeight="1" x14ac:dyDescent="0.25"/>
    <row r="67" spans="3:9" ht="12" customHeight="1" x14ac:dyDescent="0.25"/>
    <row r="68" spans="3:9" ht="12" customHeight="1" x14ac:dyDescent="0.25"/>
    <row r="69" spans="3:9" ht="12" customHeight="1" x14ac:dyDescent="0.25"/>
    <row r="70" spans="3:9" ht="15" customHeight="1" x14ac:dyDescent="0.25"/>
    <row r="77" spans="3:9" x14ac:dyDescent="0.25">
      <c r="C77" s="246"/>
      <c r="D77" s="381"/>
      <c r="E77" s="381"/>
      <c r="F77" s="381"/>
      <c r="G77" s="381"/>
      <c r="H77" s="381"/>
      <c r="I77" s="381"/>
    </row>
    <row r="78" spans="3:9" ht="22.5" customHeight="1" x14ac:dyDescent="0.25"/>
    <row r="79" spans="3:9" ht="22.5" customHeight="1" x14ac:dyDescent="0.25"/>
    <row r="80" spans="3:9"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sheetData>
  <sheetProtection algorithmName="SHA-512" hashValue="AfH51i0d2MxTYQ7aD43wrZ1rfFagViM4woJbzTacFXF/rTnOp3q/FrC7NM9zrQof5SVjXiurbthLMZoaht6tKA==" saltValue="OKkkL82nB5qdvLs2We7xSg==" spinCount="100000" sheet="1" scenarios="1"/>
  <mergeCells count="4">
    <mergeCell ref="B4:J4"/>
    <mergeCell ref="C9:K9"/>
    <mergeCell ref="C44:K44"/>
    <mergeCell ref="B2:J2"/>
  </mergeCells>
  <phoneticPr fontId="48" type="noConversion"/>
  <printOptions horizontalCentered="1"/>
  <pageMargins left="0.69" right="0.91" top="1" bottom="1" header="0.5" footer="0.5"/>
  <pageSetup scale="65" orientation="portrait" r:id="rId1"/>
  <headerFooter alignWithMargins="0">
    <oddFooter>&amp;L&amp;11&amp;K000000CIC Financial Indicators Tool&amp;C&amp;K0000002021&amp;R&amp;11&amp;K000000&amp;P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pageSetUpPr autoPageBreaks="0" fitToPage="1"/>
  </sheetPr>
  <dimension ref="B2:Q89"/>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5.6640625" customWidth="1"/>
    <col min="11" max="11" width="12.6640625" customWidth="1"/>
  </cols>
  <sheetData>
    <row r="2" spans="2:17" s="52" customFormat="1" ht="23.25" customHeight="1" x14ac:dyDescent="0.4">
      <c r="B2" s="51" t="s">
        <v>233</v>
      </c>
    </row>
    <row r="3" spans="2:17" ht="21.75" customHeight="1" x14ac:dyDescent="0.3">
      <c r="B3" s="41"/>
      <c r="C3" s="41"/>
      <c r="D3" s="41"/>
      <c r="E3" s="41"/>
      <c r="F3" s="41"/>
      <c r="G3" s="41"/>
    </row>
    <row r="4" spans="2:17" ht="45" customHeight="1" x14ac:dyDescent="0.25">
      <c r="B4" s="453" t="s">
        <v>234</v>
      </c>
      <c r="C4" s="457"/>
      <c r="D4" s="457"/>
      <c r="E4" s="457"/>
      <c r="F4" s="457"/>
      <c r="G4" s="457"/>
      <c r="H4" s="457"/>
      <c r="I4" s="457"/>
      <c r="J4" s="457"/>
    </row>
    <row r="5" spans="2:17" ht="15" customHeight="1" x14ac:dyDescent="0.3">
      <c r="B5" s="48"/>
      <c r="C5" s="30"/>
      <c r="D5" s="30"/>
      <c r="E5" s="30"/>
      <c r="F5" s="30"/>
      <c r="G5" s="30"/>
      <c r="H5" s="30"/>
      <c r="I5" s="30"/>
      <c r="J5" s="30"/>
    </row>
    <row r="6" spans="2:17" ht="15" customHeight="1" x14ac:dyDescent="0.3">
      <c r="B6" s="48"/>
      <c r="C6" s="383"/>
      <c r="D6" s="225" t="s">
        <v>129</v>
      </c>
      <c r="E6" s="225" t="s">
        <v>130</v>
      </c>
      <c r="F6" s="225" t="s">
        <v>131</v>
      </c>
      <c r="G6" s="225" t="s">
        <v>132</v>
      </c>
      <c r="H6" s="225" t="s">
        <v>133</v>
      </c>
      <c r="I6" s="225" t="s">
        <v>134</v>
      </c>
    </row>
    <row r="7" spans="2:17" ht="15" customHeight="1" x14ac:dyDescent="0.3">
      <c r="B7" s="48"/>
      <c r="C7" s="43" t="str">
        <f>'OPERATING RESERVE REGION'!C7</f>
        <v>TEXAS LUTHERAN</v>
      </c>
      <c r="D7" s="62">
        <f>IF(ISERROR(DATA!C46)," ",DATA!C46)</f>
        <v>5.2581002688615053</v>
      </c>
      <c r="E7" s="163">
        <f>IF(ISERROR(DATA!D46)," ",DATA!D46)</f>
        <v>10.691589725519139</v>
      </c>
      <c r="F7" s="62">
        <f>IF(ISERROR(DATA!E46)," ",DATA!E46)</f>
        <v>-4.0357687125701975</v>
      </c>
      <c r="G7" s="163">
        <f>IF(ISERROR(DATA!F46)," ",DATA!F46)</f>
        <v>2.0525356418042637</v>
      </c>
      <c r="H7" s="62">
        <f>IF(ISERROR(DATA!G46)," ",DATA!G46)</f>
        <v>1.1172227047558614</v>
      </c>
      <c r="I7" s="164">
        <f>IF(ISERROR(DATA!H46)," ",DATA!H46)</f>
        <v>13.236608496405186</v>
      </c>
    </row>
    <row r="8" spans="2:17" ht="20.25" customHeight="1" x14ac:dyDescent="0.3">
      <c r="B8" s="48"/>
      <c r="C8" s="30"/>
      <c r="D8" s="30"/>
      <c r="E8" s="30"/>
      <c r="F8" s="30"/>
      <c r="G8" s="30"/>
      <c r="H8" s="30"/>
      <c r="I8" s="30"/>
      <c r="J8" s="30"/>
      <c r="Q8" s="2"/>
    </row>
    <row r="9" spans="2:17" ht="33" customHeight="1" x14ac:dyDescent="0.3">
      <c r="B9" s="48"/>
      <c r="C9" s="455" t="s">
        <v>235</v>
      </c>
      <c r="D9" s="455"/>
      <c r="E9" s="455"/>
      <c r="F9" s="455"/>
      <c r="G9" s="455"/>
      <c r="H9" s="455"/>
      <c r="I9" s="455"/>
      <c r="J9" s="455"/>
      <c r="K9" s="455"/>
    </row>
    <row r="10" spans="2:17" ht="15" customHeight="1" x14ac:dyDescent="0.3">
      <c r="B10" s="48"/>
      <c r="C10" s="30"/>
      <c r="D10" s="30"/>
      <c r="E10" s="30"/>
      <c r="F10" s="30"/>
      <c r="G10" s="30"/>
      <c r="H10" s="30"/>
      <c r="I10" s="30"/>
      <c r="J10" s="30"/>
    </row>
    <row r="11" spans="2:17" ht="12" customHeight="1" x14ac:dyDescent="0.25"/>
    <row r="12" spans="2:17" ht="12" customHeight="1" x14ac:dyDescent="0.25"/>
    <row r="13" spans="2:17" ht="12" customHeight="1" x14ac:dyDescent="0.25"/>
    <row r="14" spans="2:17" ht="12" customHeight="1" x14ac:dyDescent="0.25"/>
    <row r="15" spans="2:17" ht="12" customHeight="1" x14ac:dyDescent="0.25"/>
    <row r="16" spans="2:17"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2" ht="12" customHeight="1" x14ac:dyDescent="0.3">
      <c r="B33" s="15"/>
    </row>
    <row r="34" spans="2:12" ht="12" customHeight="1" x14ac:dyDescent="0.25">
      <c r="D34" s="2"/>
    </row>
    <row r="35" spans="2:12"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2" x14ac:dyDescent="0.25">
      <c r="C36" s="117" t="s">
        <v>167</v>
      </c>
      <c r="D36" s="140">
        <v>8.9945034424874137</v>
      </c>
      <c r="E36" s="141">
        <v>1.2932906976342249</v>
      </c>
      <c r="F36" s="142">
        <v>-1.9277696835892648</v>
      </c>
      <c r="G36" s="141">
        <v>6.9793479396803946</v>
      </c>
      <c r="H36" s="142">
        <v>4.6358020766141745</v>
      </c>
      <c r="I36" s="143">
        <v>2.6374907772228502</v>
      </c>
    </row>
    <row r="37" spans="2:12" x14ac:dyDescent="0.25">
      <c r="C37" s="117" t="s">
        <v>236</v>
      </c>
      <c r="D37" s="144">
        <v>8.310661831433185</v>
      </c>
      <c r="E37" s="145">
        <v>0.91802296233110503</v>
      </c>
      <c r="F37" s="146">
        <v>-1.9336397671277599</v>
      </c>
      <c r="G37" s="145">
        <v>6.6860963995442546</v>
      </c>
      <c r="H37" s="146">
        <v>4.04109735124882</v>
      </c>
      <c r="I37" s="147">
        <v>1.0271463941578975</v>
      </c>
    </row>
    <row r="38" spans="2:12" x14ac:dyDescent="0.25">
      <c r="C38" s="117" t="s">
        <v>169</v>
      </c>
      <c r="D38" s="144">
        <v>8.3194007439065203</v>
      </c>
      <c r="E38" s="145">
        <v>1.9700810593244003</v>
      </c>
      <c r="F38" s="146">
        <v>-1.9180297603588699</v>
      </c>
      <c r="G38" s="145">
        <v>6.1435077484474094</v>
      </c>
      <c r="H38" s="146">
        <v>4.1825485020679602</v>
      </c>
      <c r="I38" s="147">
        <v>0.42722675075076599</v>
      </c>
    </row>
    <row r="39" spans="2:12" x14ac:dyDescent="0.25">
      <c r="C39" s="117" t="s">
        <v>170</v>
      </c>
      <c r="D39" s="144">
        <v>10.768494584413899</v>
      </c>
      <c r="E39" s="145">
        <v>2.28843562577037</v>
      </c>
      <c r="F39" s="146">
        <v>-1.4404118798960202</v>
      </c>
      <c r="G39" s="145">
        <v>8.4806007139390598</v>
      </c>
      <c r="H39" s="146">
        <v>5.0882665923635004</v>
      </c>
      <c r="I39" s="147">
        <v>2.34970413521732</v>
      </c>
    </row>
    <row r="40" spans="2:12" x14ac:dyDescent="0.25">
      <c r="C40" s="117" t="s">
        <v>237</v>
      </c>
      <c r="D40" s="144">
        <v>7.6289187635765501</v>
      </c>
      <c r="E40" s="145">
        <v>1.32735930229518</v>
      </c>
      <c r="F40" s="146">
        <v>-1.2383949418559101</v>
      </c>
      <c r="G40" s="145">
        <v>5.1818984644487402</v>
      </c>
      <c r="H40" s="146">
        <v>3.5112483368901297</v>
      </c>
      <c r="I40" s="147">
        <v>1.0698386054395099</v>
      </c>
    </row>
    <row r="41" spans="2:12" x14ac:dyDescent="0.25">
      <c r="C41" s="117" t="s">
        <v>172</v>
      </c>
      <c r="D41" s="144">
        <v>8.1229685952682704</v>
      </c>
      <c r="E41" s="145">
        <v>3.0875417237064302</v>
      </c>
      <c r="F41" s="146">
        <v>-0.650554575934017</v>
      </c>
      <c r="G41" s="145">
        <v>4.9246229857722703</v>
      </c>
      <c r="H41" s="146">
        <v>2.7323907269439798</v>
      </c>
      <c r="I41" s="147">
        <v>2.0573498897215501</v>
      </c>
    </row>
    <row r="42" spans="2:12" x14ac:dyDescent="0.25">
      <c r="C42" s="117" t="s">
        <v>173</v>
      </c>
      <c r="D42" s="392">
        <v>8.4147895964210093</v>
      </c>
      <c r="E42" s="393">
        <v>1.730002461749095</v>
      </c>
      <c r="F42" s="394">
        <v>-1.4792219056370848</v>
      </c>
      <c r="G42" s="393">
        <v>6.1639040150936903</v>
      </c>
      <c r="H42" s="394">
        <v>3.96307137255135</v>
      </c>
      <c r="I42" s="395">
        <v>1.16920738726916</v>
      </c>
    </row>
    <row r="43" spans="2:12" ht="21" customHeight="1" x14ac:dyDescent="0.25">
      <c r="C43" s="212" t="s">
        <v>138</v>
      </c>
      <c r="D43" s="226">
        <v>5.4923286357643093</v>
      </c>
      <c r="E43" s="226">
        <v>3.6695697796432305</v>
      </c>
      <c r="F43" s="226">
        <v>4.3351001868814247</v>
      </c>
      <c r="G43" s="226">
        <v>5.2199466438393207</v>
      </c>
      <c r="H43" s="226">
        <v>6.4495150866471125</v>
      </c>
      <c r="I43" s="226">
        <v>5.3114648063935093</v>
      </c>
      <c r="J43" s="219"/>
    </row>
    <row r="44" spans="2:12" ht="30.75" customHeight="1" x14ac:dyDescent="0.3">
      <c r="C44" s="455" t="s">
        <v>174</v>
      </c>
      <c r="D44" s="455"/>
      <c r="E44" s="455"/>
      <c r="F44" s="455"/>
      <c r="G44" s="455"/>
      <c r="H44" s="455"/>
      <c r="I44" s="455"/>
      <c r="J44" s="455"/>
      <c r="K44" s="455"/>
      <c r="L44" s="53"/>
    </row>
    <row r="45" spans="2:12" ht="15.75" customHeight="1" x14ac:dyDescent="0.25"/>
    <row r="46" spans="2:12" ht="12" customHeight="1" x14ac:dyDescent="0.25"/>
    <row r="47" spans="2:12" ht="12" customHeight="1" x14ac:dyDescent="0.25"/>
    <row r="48" spans="2:12"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10" ht="12" customHeight="1" x14ac:dyDescent="0.25"/>
    <row r="66" spans="3:10" ht="12" customHeight="1" x14ac:dyDescent="0.25"/>
    <row r="67" spans="3:10" ht="12" customHeight="1" x14ac:dyDescent="0.25"/>
    <row r="68" spans="3:10" ht="12" customHeight="1" x14ac:dyDescent="0.25"/>
    <row r="69" spans="3:10" ht="12" customHeight="1" x14ac:dyDescent="0.25">
      <c r="D69" s="249"/>
      <c r="E69" s="249"/>
      <c r="F69" s="249"/>
      <c r="G69" s="249"/>
      <c r="H69" s="249"/>
      <c r="I69" s="249"/>
      <c r="J69" s="249"/>
    </row>
    <row r="70" spans="3:10" ht="15" customHeight="1" x14ac:dyDescent="0.25">
      <c r="D70" s="225" t="str">
        <f>D6</f>
        <v>2013-2014</v>
      </c>
      <c r="E70" s="225" t="str">
        <f t="shared" ref="E70:I70" si="1">E6</f>
        <v>2014-2015</v>
      </c>
      <c r="F70" s="225" t="str">
        <f t="shared" si="1"/>
        <v>2015-2016</v>
      </c>
      <c r="G70" s="225" t="str">
        <f t="shared" si="1"/>
        <v>2016-2017</v>
      </c>
      <c r="H70" s="225" t="str">
        <f t="shared" si="1"/>
        <v>2017-2018</v>
      </c>
      <c r="I70" s="225" t="str">
        <f t="shared" si="1"/>
        <v>2018-2019</v>
      </c>
    </row>
    <row r="71" spans="3:10" x14ac:dyDescent="0.25">
      <c r="C71" s="118" t="s">
        <v>175</v>
      </c>
      <c r="D71" s="140">
        <v>12.996671755539051</v>
      </c>
      <c r="E71" s="141">
        <v>8.0856811775080892</v>
      </c>
      <c r="F71" s="142">
        <v>3.9466308288472502</v>
      </c>
      <c r="G71" s="141">
        <v>8.6342838351588043</v>
      </c>
      <c r="H71" s="142">
        <v>7.0466461429062299</v>
      </c>
      <c r="I71" s="143">
        <v>6.0891308067013643</v>
      </c>
    </row>
    <row r="72" spans="3:10" x14ac:dyDescent="0.25">
      <c r="C72" s="118" t="s">
        <v>176</v>
      </c>
      <c r="D72" s="144">
        <v>8.1229685952682704</v>
      </c>
      <c r="E72" s="145">
        <v>3.0875417237064302</v>
      </c>
      <c r="F72" s="146">
        <v>-0.650554575934017</v>
      </c>
      <c r="G72" s="145">
        <v>4.9246229857722703</v>
      </c>
      <c r="H72" s="146">
        <v>2.7323907269439798</v>
      </c>
      <c r="I72" s="147">
        <v>2.0573498897215501</v>
      </c>
    </row>
    <row r="73" spans="3:10" x14ac:dyDescent="0.25">
      <c r="C73" s="118" t="s">
        <v>177</v>
      </c>
      <c r="D73" s="148">
        <v>4.5467759931179454</v>
      </c>
      <c r="E73" s="149">
        <v>-0.96600095213209447</v>
      </c>
      <c r="F73" s="150">
        <v>-3.9395230872493352</v>
      </c>
      <c r="G73" s="149">
        <v>2.3769363646261104</v>
      </c>
      <c r="H73" s="150">
        <v>0.75532393787640495</v>
      </c>
      <c r="I73" s="151">
        <v>-1.2814903585066451</v>
      </c>
    </row>
    <row r="74" spans="3:10" x14ac:dyDescent="0.25">
      <c r="C74" s="117" t="s">
        <v>173</v>
      </c>
      <c r="D74" s="392">
        <v>8.4147895964210093</v>
      </c>
      <c r="E74" s="393">
        <v>1.730002461749095</v>
      </c>
      <c r="F74" s="394">
        <v>-1.4792219056370848</v>
      </c>
      <c r="G74" s="393">
        <v>6.1639040150936903</v>
      </c>
      <c r="H74" s="394">
        <v>3.96307137255135</v>
      </c>
      <c r="I74" s="395">
        <v>1.16920738726916</v>
      </c>
    </row>
    <row r="75" spans="3:10" x14ac:dyDescent="0.25">
      <c r="C75" s="43" t="str">
        <f t="shared" ref="C75:I75" si="2">C7</f>
        <v>TEXAS LUTHERAN</v>
      </c>
      <c r="D75" s="62">
        <f t="shared" si="2"/>
        <v>5.2581002688615053</v>
      </c>
      <c r="E75" s="63">
        <f t="shared" si="2"/>
        <v>10.691589725519139</v>
      </c>
      <c r="F75" s="71">
        <f t="shared" si="2"/>
        <v>-4.0357687125701975</v>
      </c>
      <c r="G75" s="63">
        <f t="shared" si="2"/>
        <v>2.0525356418042637</v>
      </c>
      <c r="H75" s="71">
        <f t="shared" si="2"/>
        <v>1.1172227047558614</v>
      </c>
      <c r="I75" s="72">
        <f t="shared" si="2"/>
        <v>13.236608496405186</v>
      </c>
    </row>
    <row r="76" spans="3:10" x14ac:dyDescent="0.25">
      <c r="C76" s="212" t="s">
        <v>138</v>
      </c>
      <c r="D76" s="226">
        <f t="shared" ref="D76:I76" si="3">D43</f>
        <v>5.4923286357643093</v>
      </c>
      <c r="E76" s="226">
        <f t="shared" si="3"/>
        <v>3.6695697796432305</v>
      </c>
      <c r="F76" s="226">
        <f t="shared" si="3"/>
        <v>4.3351001868814247</v>
      </c>
      <c r="G76" s="226">
        <f t="shared" si="3"/>
        <v>5.2199466438393207</v>
      </c>
      <c r="H76" s="226">
        <f t="shared" si="3"/>
        <v>6.4495150866471125</v>
      </c>
      <c r="I76" s="226">
        <f t="shared" si="3"/>
        <v>5.3114648063935093</v>
      </c>
    </row>
    <row r="77" spans="3:10" ht="22.5" customHeight="1" x14ac:dyDescent="0.25">
      <c r="D77" s="158"/>
      <c r="E77" s="158"/>
      <c r="F77" s="158"/>
      <c r="G77" s="158"/>
      <c r="H77" s="158"/>
      <c r="I77" s="158"/>
    </row>
    <row r="78" spans="3:10" ht="22.5" customHeight="1" x14ac:dyDescent="0.25"/>
    <row r="79" spans="3:10" ht="22.5" customHeight="1" x14ac:dyDescent="0.25"/>
    <row r="80" spans="3:1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sheetData>
  <sheetProtection algorithmName="SHA-512" hashValue="uPUN8sZBwYJ9hfr/FxSTOueO/pQkqWGU2w2HJGGcKg7ufgiqHWsuibFwzFa0ASiNwll7/hrp1EvNbz8BhFRKlg==" saltValue="ltwrC1KO73iqq9KdnBk8vQ==" spinCount="100000" sheet="1" scenarios="1"/>
  <mergeCells count="3">
    <mergeCell ref="B4:J4"/>
    <mergeCell ref="C44:K44"/>
    <mergeCell ref="C9:K9"/>
  </mergeCells>
  <phoneticPr fontId="8" type="noConversion"/>
  <printOptions horizontalCentered="1"/>
  <pageMargins left="0.69" right="0.91" top="1" bottom="1" header="0.5" footer="0.5"/>
  <pageSetup scale="63" orientation="portrait" r:id="rId1"/>
  <headerFooter alignWithMargins="0">
    <oddFooter>&amp;L&amp;11&amp;K000000CIC Financial Indicators Tool&amp;C&amp;K0000002021&amp;R&amp;11&amp;K000000&amp;P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5">
    <pageSetUpPr autoPageBreaks="0" fitToPage="1"/>
  </sheetPr>
  <dimension ref="B2:M89"/>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5.6640625" customWidth="1"/>
    <col min="11" max="11" width="12.6640625" customWidth="1"/>
  </cols>
  <sheetData>
    <row r="2" spans="2:12" s="52" customFormat="1" ht="23.25" customHeight="1" x14ac:dyDescent="0.4">
      <c r="B2" s="51" t="s">
        <v>238</v>
      </c>
    </row>
    <row r="3" spans="2:12" ht="21.75" customHeight="1" x14ac:dyDescent="0.3">
      <c r="B3" s="41"/>
      <c r="C3" s="41"/>
      <c r="D3" s="41"/>
      <c r="E3" s="41"/>
      <c r="F3" s="41"/>
      <c r="G3" s="41"/>
    </row>
    <row r="4" spans="2:12" ht="45" customHeight="1" x14ac:dyDescent="0.25">
      <c r="B4" s="453" t="s">
        <v>234</v>
      </c>
      <c r="C4" s="457"/>
      <c r="D4" s="457"/>
      <c r="E4" s="457"/>
      <c r="F4" s="457"/>
      <c r="G4" s="457"/>
      <c r="H4" s="457"/>
      <c r="I4" s="457"/>
      <c r="J4" s="457"/>
      <c r="K4" s="456" t="s">
        <v>179</v>
      </c>
      <c r="L4" s="386"/>
    </row>
    <row r="5" spans="2:12" ht="15" customHeight="1" x14ac:dyDescent="0.3">
      <c r="B5" s="48"/>
      <c r="C5" s="30"/>
      <c r="D5" s="30"/>
      <c r="E5" s="30"/>
      <c r="F5" s="30"/>
      <c r="G5" s="30"/>
      <c r="H5" s="30"/>
      <c r="I5" s="30"/>
      <c r="J5" s="30"/>
      <c r="K5" s="456"/>
      <c r="L5" s="386"/>
    </row>
    <row r="6" spans="2:12" ht="15" customHeight="1" x14ac:dyDescent="0.3">
      <c r="B6" s="48"/>
      <c r="C6" s="383"/>
      <c r="D6" s="225" t="s">
        <v>129</v>
      </c>
      <c r="E6" s="225" t="s">
        <v>130</v>
      </c>
      <c r="F6" s="225" t="s">
        <v>131</v>
      </c>
      <c r="G6" s="225" t="s">
        <v>132</v>
      </c>
      <c r="H6" s="225" t="s">
        <v>133</v>
      </c>
      <c r="I6" s="225" t="s">
        <v>134</v>
      </c>
      <c r="K6" s="456"/>
      <c r="L6" s="386"/>
    </row>
    <row r="7" spans="2:12" ht="15" customHeight="1" x14ac:dyDescent="0.3">
      <c r="B7" s="48"/>
      <c r="C7" s="43" t="str">
        <f>'OPERATING RESERVE REGION'!C7</f>
        <v>TEXAS LUTHERAN</v>
      </c>
      <c r="D7" s="62">
        <f>IF(ISERROR(DATA!C46)," ",DATA!C46)</f>
        <v>5.2581002688615053</v>
      </c>
      <c r="E7" s="163">
        <f>IF(ISERROR(DATA!D46)," ",DATA!D46)</f>
        <v>10.691589725519139</v>
      </c>
      <c r="F7" s="62">
        <f>IF(ISERROR(DATA!E46)," ",DATA!E46)</f>
        <v>-4.0357687125701975</v>
      </c>
      <c r="G7" s="163">
        <f>IF(ISERROR(DATA!F46)," ",DATA!F46)</f>
        <v>2.0525356418042637</v>
      </c>
      <c r="H7" s="62">
        <f>IF(ISERROR(DATA!G46)," ",DATA!G46)</f>
        <v>1.1172227047558614</v>
      </c>
      <c r="I7" s="164">
        <f>IF(ISERROR(DATA!H46)," ",DATA!H46)</f>
        <v>13.236608496405186</v>
      </c>
      <c r="K7" s="387">
        <v>2</v>
      </c>
      <c r="L7" s="386"/>
    </row>
    <row r="8" spans="2:12" ht="20.25" customHeight="1" x14ac:dyDescent="0.3">
      <c r="B8" s="48"/>
      <c r="C8" s="30"/>
      <c r="D8" s="30"/>
      <c r="E8" s="30"/>
      <c r="F8" s="30"/>
      <c r="G8" s="30"/>
      <c r="H8" s="30"/>
      <c r="I8" s="30"/>
      <c r="J8" s="30"/>
    </row>
    <row r="9" spans="2:12" ht="33" customHeight="1" x14ac:dyDescent="0.3">
      <c r="B9" s="48"/>
      <c r="C9" s="455" t="s">
        <v>239</v>
      </c>
      <c r="D9" s="455"/>
      <c r="E9" s="455"/>
      <c r="F9" s="455"/>
      <c r="G9" s="455"/>
      <c r="H9" s="455"/>
      <c r="I9" s="455"/>
      <c r="J9" s="455"/>
      <c r="K9" s="455"/>
    </row>
    <row r="10" spans="2:12" ht="15" customHeight="1" x14ac:dyDescent="0.3">
      <c r="B10" s="48"/>
      <c r="C10" s="30"/>
      <c r="D10" s="30"/>
      <c r="E10" s="30"/>
      <c r="F10" s="30"/>
      <c r="G10" s="30"/>
      <c r="H10" s="30"/>
      <c r="I10" s="30"/>
      <c r="J10" s="30"/>
    </row>
    <row r="11" spans="2:12" ht="12" customHeight="1" x14ac:dyDescent="0.25"/>
    <row r="12" spans="2:12" ht="12" customHeight="1" x14ac:dyDescent="0.25"/>
    <row r="13" spans="2:12" ht="12" customHeight="1" x14ac:dyDescent="0.25"/>
    <row r="14" spans="2:12" ht="12" customHeight="1" x14ac:dyDescent="0.25"/>
    <row r="15" spans="2:12" ht="12" customHeight="1" x14ac:dyDescent="0.25"/>
    <row r="16" spans="2:12"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181</v>
      </c>
      <c r="D36" s="140">
        <v>10.43729443754245</v>
      </c>
      <c r="E36" s="141">
        <v>1.9310472597415651</v>
      </c>
      <c r="F36" s="142">
        <v>-2.7874142678873648</v>
      </c>
      <c r="G36" s="141">
        <v>8.0555512490318204</v>
      </c>
      <c r="H36" s="142">
        <v>5.2602475159071655</v>
      </c>
      <c r="I36" s="143">
        <v>2.0520375034234601</v>
      </c>
    </row>
    <row r="37" spans="2:13" x14ac:dyDescent="0.25">
      <c r="C37" s="117" t="s">
        <v>182</v>
      </c>
      <c r="D37" s="144">
        <v>8.27284955753289</v>
      </c>
      <c r="E37" s="145">
        <v>0.96878099018916208</v>
      </c>
      <c r="F37" s="146">
        <v>-1.8342322756431302</v>
      </c>
      <c r="G37" s="145">
        <v>5.7602660268436505</v>
      </c>
      <c r="H37" s="146">
        <v>3.5638055885220501</v>
      </c>
      <c r="I37" s="147">
        <v>0.52921497259974504</v>
      </c>
    </row>
    <row r="38" spans="2:13" x14ac:dyDescent="0.25">
      <c r="C38" s="117" t="s">
        <v>183</v>
      </c>
      <c r="D38" s="148">
        <v>6.9981680855443997</v>
      </c>
      <c r="E38" s="149">
        <v>2.28843562577037</v>
      </c>
      <c r="F38" s="150">
        <v>-0.75240639514232999</v>
      </c>
      <c r="G38" s="149">
        <v>5.7684825975937901</v>
      </c>
      <c r="H38" s="150">
        <v>3.2570119055011899</v>
      </c>
      <c r="I38" s="151">
        <v>1.24247506631126</v>
      </c>
    </row>
    <row r="39" spans="2:13" x14ac:dyDescent="0.25">
      <c r="C39" s="117" t="s">
        <v>184</v>
      </c>
      <c r="D39" s="152">
        <v>6.7918018820929005</v>
      </c>
      <c r="E39" s="153">
        <v>1.99620227347702</v>
      </c>
      <c r="F39" s="154">
        <v>0.559555794099582</v>
      </c>
      <c r="G39" s="153">
        <v>3.7749509573633002</v>
      </c>
      <c r="H39" s="154">
        <v>2.7245396472283403</v>
      </c>
      <c r="I39" s="155">
        <v>0.64396293091605195</v>
      </c>
    </row>
    <row r="40" spans="2:13" x14ac:dyDescent="0.25">
      <c r="C40" s="117" t="s">
        <v>173</v>
      </c>
      <c r="D40" s="396">
        <v>8.3979986130152202</v>
      </c>
      <c r="E40" s="397">
        <v>1.65269998942289</v>
      </c>
      <c r="F40" s="398">
        <v>-1.48495487407481</v>
      </c>
      <c r="G40" s="397">
        <v>6.14350167144684</v>
      </c>
      <c r="H40" s="398">
        <v>3.9393929131032199</v>
      </c>
      <c r="I40" s="399">
        <v>1.1349898098154101</v>
      </c>
      <c r="K40" s="217" t="s">
        <v>185</v>
      </c>
    </row>
    <row r="41" spans="2:13" x14ac:dyDescent="0.25">
      <c r="C41" s="54" t="str">
        <f t="shared" ref="C41:I41" si="1">C7</f>
        <v>TEXAS LUTHERAN</v>
      </c>
      <c r="D41" s="73">
        <f t="shared" si="1"/>
        <v>5.2581002688615053</v>
      </c>
      <c r="E41" s="74">
        <f t="shared" si="1"/>
        <v>10.691589725519139</v>
      </c>
      <c r="F41" s="75">
        <f t="shared" si="1"/>
        <v>-4.0357687125701975</v>
      </c>
      <c r="G41" s="74">
        <f t="shared" si="1"/>
        <v>2.0525356418042637</v>
      </c>
      <c r="H41" s="75">
        <f t="shared" si="1"/>
        <v>1.1172227047558614</v>
      </c>
      <c r="I41" s="76">
        <f t="shared" si="1"/>
        <v>13.236608496405186</v>
      </c>
      <c r="K41" s="210" t="s">
        <v>186</v>
      </c>
    </row>
    <row r="42" spans="2:13" ht="21" customHeight="1" x14ac:dyDescent="0.25">
      <c r="C42" s="212" t="s">
        <v>138</v>
      </c>
      <c r="D42" s="226">
        <f>'CHANGE NET ASSETS REGION'!D43</f>
        <v>5.4923286357643093</v>
      </c>
      <c r="E42" s="226">
        <f>'CHANGE NET ASSETS REGION'!E43</f>
        <v>3.6695697796432305</v>
      </c>
      <c r="F42" s="226">
        <f>'CHANGE NET ASSETS REGION'!F43</f>
        <v>4.3351001868814247</v>
      </c>
      <c r="G42" s="226">
        <f>'CHANGE NET ASSETS REGION'!G43</f>
        <v>5.2199466438393207</v>
      </c>
      <c r="H42" s="226">
        <f>'CHANGE NET ASSETS REGION'!H43</f>
        <v>6.4495150866471125</v>
      </c>
      <c r="I42" s="226">
        <f>'CHANGE NET ASSETS REGION'!I43</f>
        <v>5.3114648063935093</v>
      </c>
      <c r="K42" s="214" t="s">
        <v>187</v>
      </c>
    </row>
    <row r="43" spans="2:13" ht="33" customHeight="1" x14ac:dyDescent="0.3">
      <c r="C43" s="455" t="s">
        <v>240</v>
      </c>
      <c r="D43" s="455"/>
      <c r="E43" s="455"/>
      <c r="F43" s="455"/>
      <c r="G43" s="455"/>
      <c r="H43" s="455"/>
      <c r="I43" s="455"/>
      <c r="J43" s="455"/>
      <c r="L43" s="53"/>
      <c r="M43" s="53"/>
    </row>
    <row r="44" spans="2:13" ht="15.75" customHeight="1" x14ac:dyDescent="0.25"/>
    <row r="45" spans="2:13" ht="12"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9" ht="12" customHeight="1" x14ac:dyDescent="0.25"/>
    <row r="66" spans="3:9" ht="12" customHeight="1" x14ac:dyDescent="0.25"/>
    <row r="67" spans="3:9" ht="12" customHeight="1" x14ac:dyDescent="0.25"/>
    <row r="68" spans="3:9" ht="12" customHeight="1" x14ac:dyDescent="0.25">
      <c r="D68" s="225" t="s">
        <v>216</v>
      </c>
      <c r="E68" s="225" t="s">
        <v>217</v>
      </c>
      <c r="F68" s="225" t="s">
        <v>218</v>
      </c>
      <c r="G68" s="225" t="s">
        <v>219</v>
      </c>
      <c r="H68" s="225" t="s">
        <v>220</v>
      </c>
      <c r="I68" s="225" t="s">
        <v>221</v>
      </c>
    </row>
    <row r="69" spans="3:9" ht="15" customHeight="1" x14ac:dyDescent="0.25">
      <c r="C69" s="383"/>
      <c r="D69" s="225" t="str">
        <f>D6</f>
        <v>2013-2014</v>
      </c>
      <c r="E69" s="225" t="str">
        <f t="shared" ref="E69:I69" si="2">E6</f>
        <v>2014-2015</v>
      </c>
      <c r="F69" s="225" t="str">
        <f t="shared" si="2"/>
        <v>2015-2016</v>
      </c>
      <c r="G69" s="225" t="str">
        <f t="shared" si="2"/>
        <v>2016-2017</v>
      </c>
      <c r="H69" s="225" t="str">
        <f t="shared" si="2"/>
        <v>2017-2018</v>
      </c>
      <c r="I69" s="225" t="str">
        <f t="shared" si="2"/>
        <v>2018-2019</v>
      </c>
    </row>
    <row r="70" spans="3:9" x14ac:dyDescent="0.25">
      <c r="C70" s="118" t="s">
        <v>241</v>
      </c>
      <c r="D70" s="140">
        <v>11.1043423225467</v>
      </c>
      <c r="E70" s="141">
        <v>3.7530004012139897</v>
      </c>
      <c r="F70" s="142">
        <v>0.74187409778504099</v>
      </c>
      <c r="G70" s="141">
        <v>8.1031508049219703</v>
      </c>
      <c r="H70" s="142">
        <v>5.9246389593400801</v>
      </c>
      <c r="I70" s="143">
        <v>2.34970413521732</v>
      </c>
    </row>
    <row r="71" spans="3:9" x14ac:dyDescent="0.25">
      <c r="C71" s="118" t="s">
        <v>242</v>
      </c>
      <c r="D71" s="144">
        <v>9.5665477326916246</v>
      </c>
      <c r="E71" s="145">
        <v>1.7991368865531048</v>
      </c>
      <c r="F71" s="146">
        <v>-1.8350465930606052</v>
      </c>
      <c r="G71" s="145">
        <v>6.7934889669166001</v>
      </c>
      <c r="H71" s="146">
        <v>4.5214638437164307</v>
      </c>
      <c r="I71" s="147">
        <v>2.0378137083494701</v>
      </c>
    </row>
    <row r="72" spans="3:9" x14ac:dyDescent="0.25">
      <c r="C72" s="118" t="s">
        <v>191</v>
      </c>
      <c r="D72" s="148">
        <v>8.2249002471185442</v>
      </c>
      <c r="E72" s="149">
        <v>1.6521212908123299</v>
      </c>
      <c r="F72" s="150">
        <v>-1.5102204635202852</v>
      </c>
      <c r="G72" s="149">
        <v>5.8689667583078498</v>
      </c>
      <c r="H72" s="150">
        <v>3.6398332552811405</v>
      </c>
      <c r="I72" s="151">
        <v>0.83126380387865351</v>
      </c>
    </row>
    <row r="73" spans="3:9" x14ac:dyDescent="0.25">
      <c r="C73" s="118" t="s">
        <v>243</v>
      </c>
      <c r="D73" s="152">
        <v>5.9125426130324001</v>
      </c>
      <c r="E73" s="153">
        <v>0.354383171000897</v>
      </c>
      <c r="F73" s="154">
        <v>-2.2886530432595498</v>
      </c>
      <c r="G73" s="153">
        <v>3.99551012993919</v>
      </c>
      <c r="H73" s="154">
        <v>1.4660111673221798</v>
      </c>
      <c r="I73" s="155">
        <v>-0.27830074436882796</v>
      </c>
    </row>
    <row r="74" spans="3:9" x14ac:dyDescent="0.25">
      <c r="C74" s="117" t="s">
        <v>173</v>
      </c>
      <c r="D74" s="396">
        <v>8.4147895964210093</v>
      </c>
      <c r="E74" s="397">
        <v>1.730002461749095</v>
      </c>
      <c r="F74" s="398">
        <v>-1.4792219056370848</v>
      </c>
      <c r="G74" s="397">
        <v>6.1639040150936903</v>
      </c>
      <c r="H74" s="398">
        <v>3.96307137255135</v>
      </c>
      <c r="I74" s="399">
        <v>1.16920738726916</v>
      </c>
    </row>
    <row r="75" spans="3:9" x14ac:dyDescent="0.25">
      <c r="C75" s="213" t="str">
        <f t="shared" ref="C75:I75" si="3">C7</f>
        <v>TEXAS LUTHERAN</v>
      </c>
      <c r="D75" s="73">
        <f t="shared" si="3"/>
        <v>5.2581002688615053</v>
      </c>
      <c r="E75" s="74">
        <f t="shared" si="3"/>
        <v>10.691589725519139</v>
      </c>
      <c r="F75" s="75">
        <f t="shared" si="3"/>
        <v>-4.0357687125701975</v>
      </c>
      <c r="G75" s="74">
        <f t="shared" si="3"/>
        <v>2.0525356418042637</v>
      </c>
      <c r="H75" s="75">
        <f t="shared" si="3"/>
        <v>1.1172227047558614</v>
      </c>
      <c r="I75" s="76">
        <f t="shared" si="3"/>
        <v>13.236608496405186</v>
      </c>
    </row>
    <row r="76" spans="3:9" x14ac:dyDescent="0.25">
      <c r="C76" s="212" t="s">
        <v>138</v>
      </c>
      <c r="D76" s="226">
        <f>'CHANGE NET ASSETS REGION'!D43</f>
        <v>5.4923286357643093</v>
      </c>
      <c r="E76" s="226">
        <f>'CHANGE NET ASSETS REGION'!E43</f>
        <v>3.6695697796432305</v>
      </c>
      <c r="F76" s="226">
        <f>'CHANGE NET ASSETS REGION'!F43</f>
        <v>4.3351001868814247</v>
      </c>
      <c r="G76" s="226">
        <f>'CHANGE NET ASSETS REGION'!G43</f>
        <v>5.2199466438393207</v>
      </c>
      <c r="H76" s="226">
        <f>'CHANGE NET ASSETS REGION'!H43</f>
        <v>6.4495150866471125</v>
      </c>
      <c r="I76" s="226">
        <f>'CHANGE NET ASSETS REGION'!I43</f>
        <v>5.3114648063935093</v>
      </c>
    </row>
    <row r="77" spans="3:9" ht="22.5" customHeight="1" x14ac:dyDescent="0.25"/>
    <row r="78" spans="3:9" ht="22.5" customHeight="1" x14ac:dyDescent="0.25"/>
    <row r="79" spans="3:9" ht="22.5" customHeight="1" x14ac:dyDescent="0.25"/>
    <row r="80" spans="3:9"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sheetData>
  <sheetProtection algorithmName="SHA-512" hashValue="FiJ+AY09K7Ua2BHiVJAZ/EL9i/YqlKvOPDsf1JhJx5Z8PHPEj9AweMDPyZK39ATzgs5E0CAvuuBOh/Pdj/2Yqw==" saltValue="z0CLW2nckJdroAXPEJG30Q==" spinCount="100000" sheet="1" scenarios="1"/>
  <mergeCells count="4">
    <mergeCell ref="B4:J4"/>
    <mergeCell ref="K4:K6"/>
    <mergeCell ref="C9:K9"/>
    <mergeCell ref="C43:J43"/>
  </mergeCells>
  <phoneticPr fontId="8" type="noConversion"/>
  <printOptions horizontalCentered="1"/>
  <pageMargins left="0.69" right="0.91" top="1" bottom="1" header="0.5" footer="0.5"/>
  <pageSetup scale="63" orientation="portrait" r:id="rId1"/>
  <headerFooter alignWithMargins="0">
    <oddFooter>&amp;L&amp;11&amp;K000000CIC Financial Indicators Tool&amp;C&amp;K0000002021&amp;R&amp;11&amp;K000000&amp;P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autoPageBreaks="0" fitToPage="1"/>
  </sheetPr>
  <dimension ref="B2:M90"/>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3.6640625" customWidth="1"/>
    <col min="11" max="11" width="14.6640625" customWidth="1"/>
  </cols>
  <sheetData>
    <row r="2" spans="2:12" s="52" customFormat="1" ht="23.25" customHeight="1" x14ac:dyDescent="0.4">
      <c r="B2" s="51" t="s">
        <v>244</v>
      </c>
    </row>
    <row r="3" spans="2:12" ht="21.75" customHeight="1" x14ac:dyDescent="0.3">
      <c r="B3" s="41"/>
      <c r="C3" s="41"/>
      <c r="D3" s="41"/>
      <c r="E3" s="41"/>
      <c r="F3" s="41"/>
      <c r="G3" s="41"/>
    </row>
    <row r="4" spans="2:12" ht="45" customHeight="1" x14ac:dyDescent="0.25">
      <c r="B4" s="453" t="s">
        <v>245</v>
      </c>
      <c r="C4" s="457"/>
      <c r="D4" s="457"/>
      <c r="E4" s="457"/>
      <c r="F4" s="457"/>
      <c r="G4" s="457"/>
      <c r="H4" s="457"/>
      <c r="I4" s="457"/>
      <c r="J4" s="457"/>
      <c r="L4" s="386"/>
    </row>
    <row r="5" spans="2:12" ht="15" customHeight="1" x14ac:dyDescent="0.3">
      <c r="B5" s="48"/>
      <c r="C5" s="30"/>
      <c r="D5" s="30"/>
      <c r="E5" s="30"/>
      <c r="F5" s="30"/>
      <c r="G5" s="30"/>
      <c r="H5" s="30"/>
      <c r="I5" s="30"/>
      <c r="J5" s="30"/>
      <c r="K5" s="218"/>
      <c r="L5" s="386"/>
    </row>
    <row r="6" spans="2:12" ht="15" customHeight="1" x14ac:dyDescent="0.3">
      <c r="B6" s="48"/>
      <c r="C6" s="383"/>
      <c r="D6" s="225" t="s">
        <v>129</v>
      </c>
      <c r="E6" s="225" t="s">
        <v>130</v>
      </c>
      <c r="F6" s="225" t="s">
        <v>131</v>
      </c>
      <c r="G6" s="225" t="s">
        <v>132</v>
      </c>
      <c r="H6" s="225" t="s">
        <v>133</v>
      </c>
      <c r="I6" s="225" t="s">
        <v>134</v>
      </c>
      <c r="K6" s="210" t="s">
        <v>194</v>
      </c>
      <c r="L6" s="386"/>
    </row>
    <row r="7" spans="2:12" ht="15" customHeight="1" x14ac:dyDescent="0.3">
      <c r="B7" s="48"/>
      <c r="C7" s="43" t="str">
        <f>'OPERATING RESERVE REGION'!C7</f>
        <v>TEXAS LUTHERAN</v>
      </c>
      <c r="D7" s="62">
        <f>IF(ISERROR(DATA!C46)," ",DATA!C46)</f>
        <v>5.2581002688615053</v>
      </c>
      <c r="E7" s="163">
        <f>IF(ISERROR(DATA!D46)," ",DATA!D46)</f>
        <v>10.691589725519139</v>
      </c>
      <c r="F7" s="62">
        <f>IF(ISERROR(DATA!E46)," ",DATA!E46)</f>
        <v>-4.0357687125701975</v>
      </c>
      <c r="G7" s="163">
        <f>IF(ISERROR(DATA!F46)," ",DATA!F46)</f>
        <v>2.0525356418042637</v>
      </c>
      <c r="H7" s="62">
        <f>IF(ISERROR(DATA!G46)," ",DATA!G46)</f>
        <v>1.1172227047558614</v>
      </c>
      <c r="I7" s="164">
        <f>IF(ISERROR(DATA!H46)," ",DATA!H46)</f>
        <v>13.236608496405186</v>
      </c>
      <c r="K7" s="214" t="s">
        <v>195</v>
      </c>
      <c r="L7" s="386"/>
    </row>
    <row r="8" spans="2:12" ht="20.25" customHeight="1" x14ac:dyDescent="0.3">
      <c r="B8" s="48"/>
      <c r="C8" s="30"/>
      <c r="D8" s="30"/>
      <c r="E8" s="30"/>
      <c r="F8" s="30"/>
      <c r="G8" s="30"/>
      <c r="H8" s="30"/>
      <c r="I8" s="30"/>
      <c r="J8" s="30"/>
    </row>
    <row r="9" spans="2:12" ht="33" customHeight="1" x14ac:dyDescent="0.3">
      <c r="B9" s="48"/>
      <c r="C9" s="455" t="s">
        <v>246</v>
      </c>
      <c r="D9" s="455"/>
      <c r="E9" s="455"/>
      <c r="F9" s="455"/>
      <c r="G9" s="455"/>
      <c r="H9" s="455"/>
      <c r="I9" s="455"/>
      <c r="J9" s="455"/>
      <c r="K9" s="455"/>
    </row>
    <row r="10" spans="2:12" ht="15" customHeight="1" x14ac:dyDescent="0.3">
      <c r="B10" s="48"/>
      <c r="C10" s="30"/>
      <c r="D10" s="30"/>
      <c r="E10" s="30"/>
      <c r="F10" s="30"/>
      <c r="G10" s="30"/>
      <c r="H10" s="30"/>
      <c r="I10" s="30"/>
      <c r="J10" s="30"/>
    </row>
    <row r="11" spans="2:12" ht="12" customHeight="1" x14ac:dyDescent="0.25"/>
    <row r="12" spans="2:12" ht="12" customHeight="1" x14ac:dyDescent="0.25"/>
    <row r="13" spans="2:12" ht="12" customHeight="1" x14ac:dyDescent="0.25"/>
    <row r="14" spans="2:12" ht="12" customHeight="1" x14ac:dyDescent="0.25"/>
    <row r="15" spans="2:12" ht="12" customHeight="1" x14ac:dyDescent="0.25"/>
    <row r="16" spans="2:12"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25" t="s">
        <v>216</v>
      </c>
      <c r="E34" s="225" t="s">
        <v>217</v>
      </c>
      <c r="F34" s="225" t="s">
        <v>218</v>
      </c>
      <c r="G34" s="225" t="s">
        <v>219</v>
      </c>
      <c r="H34" s="225" t="s">
        <v>220</v>
      </c>
      <c r="I34" s="225" t="s">
        <v>221</v>
      </c>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247</v>
      </c>
      <c r="D36" s="140">
        <v>9.2973043059513198</v>
      </c>
      <c r="E36" s="141">
        <v>2.80762351385117</v>
      </c>
      <c r="F36" s="142">
        <v>-0.59317935961264601</v>
      </c>
      <c r="G36" s="141">
        <v>6.8640422315724603</v>
      </c>
      <c r="H36" s="142">
        <v>4.4572886014281101</v>
      </c>
      <c r="I36" s="143">
        <v>1.9539170219708</v>
      </c>
    </row>
    <row r="37" spans="2:13" x14ac:dyDescent="0.25">
      <c r="C37" s="117" t="s">
        <v>198</v>
      </c>
      <c r="D37" s="144">
        <v>7.16384802886519</v>
      </c>
      <c r="E37" s="145">
        <v>1.2695749443098399</v>
      </c>
      <c r="F37" s="146">
        <v>0.19268459183898201</v>
      </c>
      <c r="G37" s="145">
        <v>5.5285358238097295</v>
      </c>
      <c r="H37" s="146">
        <v>4.1183208553355</v>
      </c>
      <c r="I37" s="147">
        <v>1.30847337560893</v>
      </c>
    </row>
    <row r="38" spans="2:13" x14ac:dyDescent="0.25">
      <c r="C38" s="117" t="s">
        <v>199</v>
      </c>
      <c r="D38" s="148">
        <v>7.6289187635765501</v>
      </c>
      <c r="E38" s="149">
        <v>1.0029132063000399</v>
      </c>
      <c r="F38" s="150">
        <v>-0.650554575934017</v>
      </c>
      <c r="G38" s="149">
        <v>6.0898716645102997</v>
      </c>
      <c r="H38" s="150">
        <v>3.6329638501108095</v>
      </c>
      <c r="I38" s="151">
        <v>0.53376635610342604</v>
      </c>
    </row>
    <row r="39" spans="2:13" x14ac:dyDescent="0.25">
      <c r="C39" s="117" t="s">
        <v>248</v>
      </c>
      <c r="D39" s="148">
        <v>9.5828126299612038</v>
      </c>
      <c r="E39" s="149">
        <v>0.96799519404909806</v>
      </c>
      <c r="F39" s="150">
        <v>-3.8434294052737199</v>
      </c>
      <c r="G39" s="149">
        <v>7.5245559333463756</v>
      </c>
      <c r="H39" s="150">
        <v>4.3515888520090451</v>
      </c>
      <c r="I39" s="151">
        <v>1.2760338529518602</v>
      </c>
    </row>
    <row r="40" spans="2:13" x14ac:dyDescent="0.25">
      <c r="C40" s="117" t="s">
        <v>201</v>
      </c>
      <c r="D40" s="152">
        <v>7.2017391282543599</v>
      </c>
      <c r="E40" s="153">
        <v>1.99620227347702</v>
      </c>
      <c r="F40" s="154">
        <v>-1.3917160133531699</v>
      </c>
      <c r="G40" s="153">
        <v>3.99551012993919</v>
      </c>
      <c r="H40" s="154">
        <v>2.4780958524582499</v>
      </c>
      <c r="I40" s="155">
        <v>0.52921497259974504</v>
      </c>
    </row>
    <row r="41" spans="2:13" x14ac:dyDescent="0.25">
      <c r="C41" s="117" t="s">
        <v>173</v>
      </c>
      <c r="D41" s="396">
        <v>8.4147895964210093</v>
      </c>
      <c r="E41" s="397">
        <v>1.730002461749095</v>
      </c>
      <c r="F41" s="398">
        <v>-1.4792219056370848</v>
      </c>
      <c r="G41" s="397">
        <v>6.1639040150936903</v>
      </c>
      <c r="H41" s="398">
        <v>3.96307137255135</v>
      </c>
      <c r="I41" s="399">
        <v>1.16920738726916</v>
      </c>
    </row>
    <row r="42" spans="2:13" x14ac:dyDescent="0.25">
      <c r="C42" s="213" t="str">
        <f>C7</f>
        <v>TEXAS LUTHERAN</v>
      </c>
      <c r="D42" s="73">
        <f t="shared" ref="D42:I42" si="1">D7</f>
        <v>5.2581002688615053</v>
      </c>
      <c r="E42" s="74">
        <f t="shared" si="1"/>
        <v>10.691589725519139</v>
      </c>
      <c r="F42" s="75">
        <f t="shared" si="1"/>
        <v>-4.0357687125701975</v>
      </c>
      <c r="G42" s="74">
        <f t="shared" si="1"/>
        <v>2.0525356418042637</v>
      </c>
      <c r="H42" s="75">
        <f t="shared" si="1"/>
        <v>1.1172227047558614</v>
      </c>
      <c r="I42" s="76">
        <f t="shared" si="1"/>
        <v>13.236608496405186</v>
      </c>
    </row>
    <row r="43" spans="2:13" ht="21" customHeight="1" x14ac:dyDescent="0.25">
      <c r="C43" s="212" t="s">
        <v>138</v>
      </c>
      <c r="D43" s="226">
        <f>'CHANGE NET ASSETS REGION'!D43</f>
        <v>5.4923286357643093</v>
      </c>
      <c r="E43" s="226">
        <f>'CHANGE NET ASSETS REGION'!E43</f>
        <v>3.6695697796432305</v>
      </c>
      <c r="F43" s="226">
        <f>'CHANGE NET ASSETS REGION'!F43</f>
        <v>4.3351001868814247</v>
      </c>
      <c r="G43" s="226">
        <f>'CHANGE NET ASSETS REGION'!G43</f>
        <v>5.2199466438393207</v>
      </c>
      <c r="H43" s="226">
        <f>'CHANGE NET ASSETS REGION'!H43</f>
        <v>6.4495150866471125</v>
      </c>
      <c r="I43" s="226">
        <f>'CHANGE NET ASSETS REGION'!I43</f>
        <v>5.3114648063935093</v>
      </c>
    </row>
    <row r="44" spans="2:13" ht="33" customHeight="1" x14ac:dyDescent="0.3">
      <c r="C44" s="455"/>
      <c r="D44" s="455"/>
      <c r="E44" s="455"/>
      <c r="F44" s="455"/>
      <c r="G44" s="455"/>
      <c r="H44" s="455"/>
      <c r="I44" s="455"/>
      <c r="J44" s="455"/>
      <c r="K44" s="455"/>
      <c r="L44" s="53"/>
      <c r="M44" s="53"/>
    </row>
    <row r="45" spans="2:13" ht="15.75"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5" customHeight="1" x14ac:dyDescent="0.25"/>
    <row r="78" ht="22.5" customHeight="1" x14ac:dyDescent="0.25"/>
    <row r="79" ht="22.5" customHeight="1" x14ac:dyDescent="0.25"/>
    <row r="8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sheetData>
  <sheetProtection algorithmName="SHA-512" hashValue="SXKFRUIdSIbziOgmqVmxBQ7w6clw4uZ74wJbJbVkHwaxB3vNr6OpVMZn6A3WP6p5a/nY3yo8E7YO9847BbOBVQ==" saltValue="rJPupzxrfxOuldWcJ5rxoA==" spinCount="100000" sheet="1" scenarios="1"/>
  <mergeCells count="3">
    <mergeCell ref="B4:J4"/>
    <mergeCell ref="C9:K9"/>
    <mergeCell ref="C44:K44"/>
  </mergeCells>
  <phoneticPr fontId="48" type="noConversion"/>
  <printOptions horizontalCentered="1"/>
  <pageMargins left="0.69" right="0.91" top="1" bottom="1" header="0.5" footer="0.5"/>
  <pageSetup scale="65" orientation="portrait" r:id="rId1"/>
  <headerFooter alignWithMargins="0">
    <oddFooter>&amp;L&amp;11&amp;K000000CIC Financial Indicators Tool&amp;C&amp;K0000002021&amp;R&amp;11&amp;K000000&amp;P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autoPageBreaks="0" fitToPage="1"/>
  </sheetPr>
  <dimension ref="B2:M89"/>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5.6640625" customWidth="1"/>
    <col min="11" max="11" width="12.6640625" customWidth="1"/>
  </cols>
  <sheetData>
    <row r="2" spans="2:11" s="52" customFormat="1" ht="23.25" customHeight="1" x14ac:dyDescent="0.4">
      <c r="B2" s="51" t="s">
        <v>249</v>
      </c>
    </row>
    <row r="3" spans="2:11" ht="21.75" customHeight="1" x14ac:dyDescent="0.3">
      <c r="B3" s="41"/>
      <c r="C3" s="41"/>
      <c r="D3" s="41"/>
      <c r="E3" s="41"/>
      <c r="F3" s="41"/>
      <c r="G3" s="41"/>
    </row>
    <row r="4" spans="2:11" ht="33" customHeight="1" x14ac:dyDescent="0.25">
      <c r="B4" s="453" t="s">
        <v>250</v>
      </c>
      <c r="C4" s="459"/>
      <c r="D4" s="459"/>
      <c r="E4" s="459"/>
      <c r="F4" s="459"/>
      <c r="G4" s="459"/>
      <c r="H4" s="459"/>
      <c r="I4" s="459"/>
      <c r="J4" s="459"/>
    </row>
    <row r="5" spans="2:11" ht="15" customHeight="1" x14ac:dyDescent="0.3">
      <c r="B5" s="48"/>
      <c r="C5" s="30"/>
      <c r="D5" s="30"/>
      <c r="E5" s="30"/>
      <c r="F5" s="30"/>
      <c r="G5" s="30"/>
      <c r="H5" s="30"/>
      <c r="I5" s="30"/>
      <c r="J5" s="30"/>
    </row>
    <row r="6" spans="2:11" ht="15" customHeight="1" x14ac:dyDescent="0.3">
      <c r="B6" s="48"/>
      <c r="C6" s="383"/>
      <c r="D6" s="225" t="s">
        <v>129</v>
      </c>
      <c r="E6" s="225" t="s">
        <v>130</v>
      </c>
      <c r="F6" s="225" t="s">
        <v>131</v>
      </c>
      <c r="G6" s="225" t="s">
        <v>132</v>
      </c>
      <c r="H6" s="225" t="s">
        <v>133</v>
      </c>
      <c r="I6" s="225" t="s">
        <v>134</v>
      </c>
    </row>
    <row r="7" spans="2:11" ht="15" customHeight="1" x14ac:dyDescent="0.3">
      <c r="B7" s="48"/>
      <c r="C7" s="43" t="str">
        <f>'OPERATING RESERVE REGION'!C7</f>
        <v>TEXAS LUTHERAN</v>
      </c>
      <c r="D7" s="62">
        <f>IF(ISERROR(DATA!C58)," ",DATA!C58)</f>
        <v>-1.4187746641957832</v>
      </c>
      <c r="E7" s="163">
        <f>IF(ISERROR(DATA!D58)," ",DATA!D58)</f>
        <v>21.271767211021331</v>
      </c>
      <c r="F7" s="62">
        <f>IF(ISERROR(DATA!E58)," ",DATA!E58)</f>
        <v>-7.1565784381138604</v>
      </c>
      <c r="G7" s="163">
        <f>IF(ISERROR(DATA!F58)," ",DATA!F58)</f>
        <v>-17.719005721126159</v>
      </c>
      <c r="H7" s="62">
        <f>IF(ISERROR(DATA!G58)," ",DATA!G58)</f>
        <v>6.2487537507458608</v>
      </c>
      <c r="I7" s="164">
        <f>IF(ISERROR(DATA!H58)," ",DATA!H58)</f>
        <v>53.26894602425579</v>
      </c>
    </row>
    <row r="8" spans="2:11" ht="20.25" customHeight="1" x14ac:dyDescent="0.3">
      <c r="B8" s="48"/>
      <c r="C8" s="30"/>
      <c r="D8" s="30"/>
      <c r="E8" s="30"/>
      <c r="F8" s="30"/>
      <c r="G8" s="30"/>
      <c r="H8" s="30"/>
      <c r="I8" s="30"/>
      <c r="J8" s="30"/>
    </row>
    <row r="9" spans="2:11" ht="33" customHeight="1" x14ac:dyDescent="0.3">
      <c r="B9" s="48"/>
      <c r="C9" s="455" t="s">
        <v>251</v>
      </c>
      <c r="D9" s="455"/>
      <c r="E9" s="455"/>
      <c r="F9" s="455"/>
      <c r="G9" s="455"/>
      <c r="H9" s="455"/>
      <c r="I9" s="455"/>
      <c r="J9" s="455"/>
      <c r="K9" s="455"/>
    </row>
    <row r="10" spans="2:11" ht="15" customHeight="1" x14ac:dyDescent="0.3">
      <c r="B10" s="48"/>
      <c r="C10" s="30"/>
      <c r="D10" s="30"/>
      <c r="E10" s="30"/>
      <c r="F10" s="30"/>
      <c r="G10" s="30"/>
      <c r="H10" s="30"/>
      <c r="I10" s="30"/>
      <c r="J10" s="30"/>
    </row>
    <row r="11" spans="2:11" ht="12" customHeight="1" x14ac:dyDescent="0.25"/>
    <row r="12" spans="2:11" ht="12" customHeight="1" x14ac:dyDescent="0.25"/>
    <row r="13" spans="2:11" ht="12" customHeight="1" x14ac:dyDescent="0.25"/>
    <row r="14" spans="2:11" ht="12" customHeight="1" x14ac:dyDescent="0.25"/>
    <row r="15" spans="2:11" ht="12" customHeight="1" x14ac:dyDescent="0.25"/>
    <row r="16" spans="2:11"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167</v>
      </c>
      <c r="D36" s="140">
        <v>7.7702779974081491</v>
      </c>
      <c r="E36" s="141">
        <v>1.2712678186906201</v>
      </c>
      <c r="F36" s="142">
        <v>-2.8158172772755847</v>
      </c>
      <c r="G36" s="141">
        <v>5.0330950241114749</v>
      </c>
      <c r="H36" s="142">
        <v>2.4196547689576295</v>
      </c>
      <c r="I36" s="143">
        <v>2.1028271515029848</v>
      </c>
    </row>
    <row r="37" spans="2:13" x14ac:dyDescent="0.25">
      <c r="C37" s="117" t="s">
        <v>236</v>
      </c>
      <c r="D37" s="144">
        <v>5.3510427002977696</v>
      </c>
      <c r="E37" s="145">
        <v>0.39630548966972451</v>
      </c>
      <c r="F37" s="146">
        <v>-2.1661174521477946</v>
      </c>
      <c r="G37" s="145">
        <v>4.0203479109905498</v>
      </c>
      <c r="H37" s="146">
        <v>1.8427176623282451</v>
      </c>
      <c r="I37" s="147">
        <v>-0.25387334928461647</v>
      </c>
    </row>
    <row r="38" spans="2:13" x14ac:dyDescent="0.25">
      <c r="C38" s="117" t="s">
        <v>169</v>
      </c>
      <c r="D38" s="144">
        <v>5.0516680383138501</v>
      </c>
      <c r="E38" s="145">
        <v>1.7913666737634197</v>
      </c>
      <c r="F38" s="146">
        <v>-2.6540846541339902</v>
      </c>
      <c r="G38" s="145">
        <v>4.7608210739204102</v>
      </c>
      <c r="H38" s="146">
        <v>2.40128266594493</v>
      </c>
      <c r="I38" s="147">
        <v>0.85195789506190611</v>
      </c>
    </row>
    <row r="39" spans="2:13" x14ac:dyDescent="0.25">
      <c r="C39" s="117" t="s">
        <v>170</v>
      </c>
      <c r="D39" s="144">
        <v>9.3377328008607901</v>
      </c>
      <c r="E39" s="145">
        <v>1.9154310818231699</v>
      </c>
      <c r="F39" s="146">
        <v>-1.13590648742301</v>
      </c>
      <c r="G39" s="145">
        <v>9.1570028404767498</v>
      </c>
      <c r="H39" s="146">
        <v>4.52799508112812</v>
      </c>
      <c r="I39" s="147">
        <v>2.0041621057648298</v>
      </c>
    </row>
    <row r="40" spans="2:13" x14ac:dyDescent="0.25">
      <c r="C40" s="117" t="s">
        <v>252</v>
      </c>
      <c r="D40" s="144">
        <v>4.9647986884110296</v>
      </c>
      <c r="E40" s="145">
        <v>1.634235584057385</v>
      </c>
      <c r="F40" s="146">
        <v>-0.16178869533527099</v>
      </c>
      <c r="G40" s="145">
        <v>3.6076758370326201</v>
      </c>
      <c r="H40" s="146">
        <v>1.439940343510175</v>
      </c>
      <c r="I40" s="147">
        <v>1.6156541837676501</v>
      </c>
    </row>
    <row r="41" spans="2:13" x14ac:dyDescent="0.25">
      <c r="C41" s="117" t="s">
        <v>172</v>
      </c>
      <c r="D41" s="144">
        <v>3.9549831585479605</v>
      </c>
      <c r="E41" s="145">
        <v>2.3122188801380901</v>
      </c>
      <c r="F41" s="146">
        <v>0.55713830184734803</v>
      </c>
      <c r="G41" s="145">
        <v>1.53670464983491</v>
      </c>
      <c r="H41" s="146">
        <v>0.85210695762258704</v>
      </c>
      <c r="I41" s="147">
        <v>2.3025489573970002</v>
      </c>
    </row>
    <row r="42" spans="2:13" x14ac:dyDescent="0.25">
      <c r="C42" s="117" t="s">
        <v>173</v>
      </c>
      <c r="D42" s="392">
        <v>5.6667297930171703</v>
      </c>
      <c r="E42" s="393">
        <v>1.4454231186461801</v>
      </c>
      <c r="F42" s="394">
        <v>-1.4312544030582901</v>
      </c>
      <c r="G42" s="393">
        <v>4.1048650558778501</v>
      </c>
      <c r="H42" s="394">
        <v>2.14782115416787</v>
      </c>
      <c r="I42" s="395">
        <v>1.0865077782749599</v>
      </c>
    </row>
    <row r="43" spans="2:13" ht="21" customHeight="1" x14ac:dyDescent="0.25">
      <c r="C43" s="212" t="s">
        <v>138</v>
      </c>
      <c r="D43" s="384">
        <v>4</v>
      </c>
      <c r="E43" s="384">
        <v>4</v>
      </c>
      <c r="F43" s="384">
        <v>4</v>
      </c>
      <c r="G43" s="384">
        <v>4</v>
      </c>
      <c r="H43" s="384">
        <v>4</v>
      </c>
      <c r="I43" s="384">
        <v>4</v>
      </c>
    </row>
    <row r="44" spans="2:13" ht="30.75" customHeight="1" x14ac:dyDescent="0.3">
      <c r="C44" s="455" t="s">
        <v>174</v>
      </c>
      <c r="D44" s="455"/>
      <c r="E44" s="455"/>
      <c r="F44" s="455"/>
      <c r="G44" s="455"/>
      <c r="H44" s="455"/>
      <c r="I44" s="455"/>
      <c r="J44" s="455"/>
      <c r="K44" s="455"/>
      <c r="L44" s="53"/>
      <c r="M44" s="53"/>
    </row>
    <row r="45" spans="2:13" ht="15.75"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9" ht="12" customHeight="1" x14ac:dyDescent="0.25"/>
    <row r="66" spans="3:9" ht="12" customHeight="1" x14ac:dyDescent="0.25"/>
    <row r="67" spans="3:9" ht="12" customHeight="1" x14ac:dyDescent="0.25"/>
    <row r="68" spans="3:9" ht="12" customHeight="1" x14ac:dyDescent="0.25"/>
    <row r="69" spans="3:9" ht="12" customHeight="1" x14ac:dyDescent="0.25"/>
    <row r="70" spans="3:9" ht="15" customHeight="1" x14ac:dyDescent="0.25">
      <c r="D70" s="225" t="str">
        <f>D6</f>
        <v>2013-2014</v>
      </c>
      <c r="E70" s="225" t="str">
        <f t="shared" ref="E70:I70" si="1">E6</f>
        <v>2014-2015</v>
      </c>
      <c r="F70" s="225" t="str">
        <f t="shared" si="1"/>
        <v>2015-2016</v>
      </c>
      <c r="G70" s="225" t="str">
        <f t="shared" si="1"/>
        <v>2016-2017</v>
      </c>
      <c r="H70" s="225" t="str">
        <f t="shared" si="1"/>
        <v>2017-2018</v>
      </c>
      <c r="I70" s="225" t="str">
        <f t="shared" si="1"/>
        <v>2018-2019</v>
      </c>
    </row>
    <row r="71" spans="3:9" x14ac:dyDescent="0.25">
      <c r="C71" s="118" t="s">
        <v>175</v>
      </c>
      <c r="D71" s="140">
        <v>8.7365976350702113</v>
      </c>
      <c r="E71" s="141">
        <v>9.7689239967271408</v>
      </c>
      <c r="F71" s="142">
        <v>7.507334852765565</v>
      </c>
      <c r="G71" s="141">
        <v>8.3697400699565705</v>
      </c>
      <c r="H71" s="142">
        <v>5.9649443301841956</v>
      </c>
      <c r="I71" s="143">
        <v>8.9871643247940156</v>
      </c>
    </row>
    <row r="72" spans="3:9" x14ac:dyDescent="0.25">
      <c r="C72" s="118" t="s">
        <v>176</v>
      </c>
      <c r="D72" s="144">
        <v>3.9549831585479605</v>
      </c>
      <c r="E72" s="145">
        <v>2.3122188801380901</v>
      </c>
      <c r="F72" s="146">
        <v>0.55713830184734803</v>
      </c>
      <c r="G72" s="145">
        <v>1.53670464983491</v>
      </c>
      <c r="H72" s="146">
        <v>0.85210695762258704</v>
      </c>
      <c r="I72" s="147">
        <v>2.3025489573970002</v>
      </c>
    </row>
    <row r="73" spans="3:9" x14ac:dyDescent="0.25">
      <c r="C73" s="118" t="s">
        <v>177</v>
      </c>
      <c r="D73" s="148">
        <v>-1.7378724927754048</v>
      </c>
      <c r="E73" s="149">
        <v>-3.4202412944261851</v>
      </c>
      <c r="F73" s="150">
        <v>-6.1773151908082351</v>
      </c>
      <c r="G73" s="149">
        <v>-2.2514603279723899</v>
      </c>
      <c r="H73" s="150">
        <v>-3.2951197091443651</v>
      </c>
      <c r="I73" s="151">
        <v>-2.9201045093912898</v>
      </c>
    </row>
    <row r="74" spans="3:9" x14ac:dyDescent="0.25">
      <c r="C74" s="117" t="s">
        <v>173</v>
      </c>
      <c r="D74" s="392">
        <v>5.6667297930171703</v>
      </c>
      <c r="E74" s="393">
        <v>1.4454231186461801</v>
      </c>
      <c r="F74" s="394">
        <v>-1.4312544030582901</v>
      </c>
      <c r="G74" s="393">
        <v>4.1048650558778501</v>
      </c>
      <c r="H74" s="394">
        <v>2.14782115416787</v>
      </c>
      <c r="I74" s="395">
        <v>1.0865077782749599</v>
      </c>
    </row>
    <row r="75" spans="3:9" x14ac:dyDescent="0.25">
      <c r="C75" s="43" t="str">
        <f t="shared" ref="C75:I75" si="2">C7</f>
        <v>TEXAS LUTHERAN</v>
      </c>
      <c r="D75" s="62">
        <f t="shared" si="2"/>
        <v>-1.4187746641957832</v>
      </c>
      <c r="E75" s="63">
        <f t="shared" si="2"/>
        <v>21.271767211021331</v>
      </c>
      <c r="F75" s="71">
        <f t="shared" si="2"/>
        <v>-7.1565784381138604</v>
      </c>
      <c r="G75" s="63">
        <f t="shared" si="2"/>
        <v>-17.719005721126159</v>
      </c>
      <c r="H75" s="71">
        <f t="shared" si="2"/>
        <v>6.2487537507458608</v>
      </c>
      <c r="I75" s="72">
        <f t="shared" si="2"/>
        <v>53.26894602425579</v>
      </c>
    </row>
    <row r="76" spans="3:9" x14ac:dyDescent="0.25">
      <c r="C76" s="212" t="s">
        <v>138</v>
      </c>
      <c r="D76" s="384">
        <v>4</v>
      </c>
      <c r="E76" s="384">
        <v>4</v>
      </c>
      <c r="F76" s="384">
        <v>4</v>
      </c>
      <c r="G76" s="384">
        <v>4</v>
      </c>
      <c r="H76" s="384">
        <v>4</v>
      </c>
      <c r="I76" s="384">
        <v>4</v>
      </c>
    </row>
    <row r="77" spans="3:9" ht="22.5" customHeight="1" x14ac:dyDescent="0.25"/>
    <row r="78" spans="3:9" ht="22.5" customHeight="1" x14ac:dyDescent="0.25"/>
    <row r="79" spans="3:9" ht="22.5" customHeight="1" x14ac:dyDescent="0.25"/>
    <row r="80" spans="3:9"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sheetData>
  <sheetProtection algorithmName="SHA-512" hashValue="NM/TqZMDe+kAhOB9tL5Yug3Bow1xWl4jg7o1JKAqlFyNX2zV9+tFMxXO2tHUc460M7W1M+OfNiP/oxF4p45dwQ==" saltValue="TXyRlYdQ5ked0lC7zZ//mw==" spinCount="100000" sheet="1" scenarios="1"/>
  <mergeCells count="3">
    <mergeCell ref="B4:J4"/>
    <mergeCell ref="C44:K44"/>
    <mergeCell ref="C9:K9"/>
  </mergeCells>
  <phoneticPr fontId="8" type="noConversion"/>
  <printOptions horizontalCentered="1"/>
  <pageMargins left="0.69" right="0.91" top="1" bottom="1" header="0.5" footer="0.5"/>
  <pageSetup scale="64" orientation="portrait" r:id="rId1"/>
  <headerFooter alignWithMargins="0">
    <oddFooter>&amp;L&amp;11&amp;K000000CIC Financial Indicators Tool&amp;C&amp;K0000002021&amp;R&amp;11&amp;K000000&amp;P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autoPageBreaks="0" fitToPage="1"/>
  </sheetPr>
  <dimension ref="A1:M89"/>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5.6640625" customWidth="1"/>
    <col min="11" max="11" width="12.6640625" customWidth="1"/>
  </cols>
  <sheetData>
    <row r="1" spans="1:12" x14ac:dyDescent="0.25">
      <c r="A1" s="77"/>
    </row>
    <row r="2" spans="1:12" s="52" customFormat="1" ht="23.25" customHeight="1" x14ac:dyDescent="0.4">
      <c r="B2" s="51" t="s">
        <v>253</v>
      </c>
    </row>
    <row r="3" spans="1:12" ht="21.75" customHeight="1" x14ac:dyDescent="0.3">
      <c r="B3" s="41"/>
      <c r="C3" s="41"/>
      <c r="D3" s="41"/>
      <c r="E3" s="41"/>
      <c r="F3" s="41"/>
      <c r="G3" s="41"/>
    </row>
    <row r="4" spans="1:12" ht="33" customHeight="1" x14ac:dyDescent="0.25">
      <c r="B4" s="453" t="s">
        <v>250</v>
      </c>
      <c r="C4" s="459"/>
      <c r="D4" s="459"/>
      <c r="E4" s="459"/>
      <c r="F4" s="459"/>
      <c r="G4" s="459"/>
      <c r="H4" s="459"/>
      <c r="I4" s="459"/>
      <c r="J4" s="459"/>
      <c r="K4" s="456" t="s">
        <v>179</v>
      </c>
      <c r="L4" s="386"/>
    </row>
    <row r="5" spans="1:12" ht="15" customHeight="1" x14ac:dyDescent="0.3">
      <c r="B5" s="48"/>
      <c r="C5" s="30"/>
      <c r="D5" s="30"/>
      <c r="E5" s="30"/>
      <c r="F5" s="30"/>
      <c r="G5" s="30"/>
      <c r="H5" s="30"/>
      <c r="I5" s="30"/>
      <c r="J5" s="30"/>
      <c r="K5" s="456"/>
      <c r="L5" s="386"/>
    </row>
    <row r="6" spans="1:12" ht="15" customHeight="1" x14ac:dyDescent="0.3">
      <c r="B6" s="48"/>
      <c r="C6" s="383"/>
      <c r="D6" s="225" t="s">
        <v>129</v>
      </c>
      <c r="E6" s="225" t="s">
        <v>130</v>
      </c>
      <c r="F6" s="225" t="s">
        <v>131</v>
      </c>
      <c r="G6" s="225" t="s">
        <v>132</v>
      </c>
      <c r="H6" s="225" t="s">
        <v>133</v>
      </c>
      <c r="I6" s="225" t="s">
        <v>134</v>
      </c>
      <c r="K6" s="456"/>
      <c r="L6" s="386"/>
    </row>
    <row r="7" spans="1:12" ht="15" customHeight="1" x14ac:dyDescent="0.3">
      <c r="B7" s="48"/>
      <c r="C7" s="43" t="str">
        <f>'OPERATING RESERVE REGION'!C7</f>
        <v>TEXAS LUTHERAN</v>
      </c>
      <c r="D7" s="62">
        <f>IF(ISERROR(DATA!C58)," ",DATA!C58)</f>
        <v>-1.4187746641957832</v>
      </c>
      <c r="E7" s="163">
        <f>IF(ISERROR(DATA!D58)," ",DATA!D58)</f>
        <v>21.271767211021331</v>
      </c>
      <c r="F7" s="62">
        <f>IF(ISERROR(DATA!E58)," ",DATA!E58)</f>
        <v>-7.1565784381138604</v>
      </c>
      <c r="G7" s="163">
        <f>IF(ISERROR(DATA!F58)," ",DATA!F58)</f>
        <v>-17.719005721126159</v>
      </c>
      <c r="H7" s="62">
        <f>IF(ISERROR(DATA!G58)," ",DATA!G58)</f>
        <v>6.2487537507458608</v>
      </c>
      <c r="I7" s="164">
        <f>IF(ISERROR(DATA!H58)," ",DATA!H58)</f>
        <v>53.26894602425579</v>
      </c>
      <c r="K7" s="387">
        <v>2</v>
      </c>
      <c r="L7" s="386"/>
    </row>
    <row r="8" spans="1:12" ht="20.25" customHeight="1" x14ac:dyDescent="0.3">
      <c r="B8" s="48"/>
      <c r="C8" s="30"/>
      <c r="D8" s="30"/>
      <c r="E8" s="30"/>
      <c r="F8" s="30"/>
      <c r="G8" s="30"/>
      <c r="H8" s="30"/>
      <c r="I8" s="30"/>
      <c r="J8" s="30"/>
    </row>
    <row r="9" spans="1:12" ht="33" customHeight="1" x14ac:dyDescent="0.3">
      <c r="B9" s="48"/>
      <c r="C9" s="455" t="s">
        <v>254</v>
      </c>
      <c r="D9" s="455"/>
      <c r="E9" s="455"/>
      <c r="F9" s="455"/>
      <c r="G9" s="455"/>
      <c r="H9" s="455"/>
      <c r="I9" s="455"/>
      <c r="J9" s="455"/>
      <c r="K9" s="455"/>
    </row>
    <row r="10" spans="1:12" ht="15" customHeight="1" x14ac:dyDescent="0.3">
      <c r="B10" s="48"/>
      <c r="C10" s="30"/>
      <c r="D10" s="30"/>
      <c r="E10" s="30"/>
      <c r="F10" s="30"/>
      <c r="G10" s="30"/>
      <c r="H10" s="30"/>
      <c r="I10" s="30"/>
      <c r="J10" s="30"/>
    </row>
    <row r="11" spans="1:12" ht="12" customHeight="1" x14ac:dyDescent="0.25"/>
    <row r="12" spans="1:12" ht="12" customHeight="1" x14ac:dyDescent="0.25"/>
    <row r="13" spans="1:12" ht="12" customHeight="1" x14ac:dyDescent="0.25"/>
    <row r="14" spans="1:12" ht="12" customHeight="1" x14ac:dyDescent="0.25"/>
    <row r="15" spans="1:12" ht="12" customHeight="1" x14ac:dyDescent="0.25"/>
    <row r="16" spans="1:12"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181</v>
      </c>
      <c r="D36" s="140">
        <v>9.9937786411697651</v>
      </c>
      <c r="E36" s="141">
        <v>2.350719803267955</v>
      </c>
      <c r="F36" s="142">
        <v>-3.9196385890855305</v>
      </c>
      <c r="G36" s="141">
        <v>9.5463175387414658</v>
      </c>
      <c r="H36" s="142">
        <v>5.9794671351823094</v>
      </c>
      <c r="I36" s="143">
        <v>2.2837538641379247</v>
      </c>
    </row>
    <row r="37" spans="2:13" x14ac:dyDescent="0.25">
      <c r="C37" s="117" t="s">
        <v>182</v>
      </c>
      <c r="D37" s="144">
        <v>5.9903981017146304</v>
      </c>
      <c r="E37" s="145">
        <v>0.38805094609243002</v>
      </c>
      <c r="F37" s="146">
        <v>-2.3120277813239301</v>
      </c>
      <c r="G37" s="145">
        <v>3.36376271665684</v>
      </c>
      <c r="H37" s="146">
        <v>2.40128266594493</v>
      </c>
      <c r="I37" s="147">
        <v>0.25465420050255699</v>
      </c>
    </row>
    <row r="38" spans="2:13" x14ac:dyDescent="0.25">
      <c r="C38" s="117" t="s">
        <v>183</v>
      </c>
      <c r="D38" s="144">
        <v>3.04213671454584</v>
      </c>
      <c r="E38" s="145">
        <v>0.96240017444534143</v>
      </c>
      <c r="F38" s="146">
        <v>-0.1097774092246474</v>
      </c>
      <c r="G38" s="145">
        <v>3.2757527349418947</v>
      </c>
      <c r="H38" s="146">
        <v>1.3672154745249701</v>
      </c>
      <c r="I38" s="147">
        <v>1.0899815242006752</v>
      </c>
    </row>
    <row r="39" spans="2:13" x14ac:dyDescent="0.25">
      <c r="C39" s="117" t="s">
        <v>184</v>
      </c>
      <c r="D39" s="144">
        <v>3.4269030864142702</v>
      </c>
      <c r="E39" s="145">
        <v>1.6193380827805401</v>
      </c>
      <c r="F39" s="146">
        <v>0.70429444591447998</v>
      </c>
      <c r="G39" s="145">
        <v>2.1230849627259301</v>
      </c>
      <c r="H39" s="146">
        <v>0.45582058353763499</v>
      </c>
      <c r="I39" s="147">
        <v>1.49558426770168</v>
      </c>
    </row>
    <row r="40" spans="2:13" x14ac:dyDescent="0.25">
      <c r="C40" s="117" t="s">
        <v>173</v>
      </c>
      <c r="D40" s="396">
        <v>5.5930408490671848</v>
      </c>
      <c r="E40" s="397">
        <v>1.37070141061332</v>
      </c>
      <c r="F40" s="398">
        <v>-1.5397011251329349</v>
      </c>
      <c r="G40" s="397">
        <v>4.012551178030705</v>
      </c>
      <c r="H40" s="398">
        <v>2.020466980640605</v>
      </c>
      <c r="I40" s="399">
        <v>1.06762023292296</v>
      </c>
      <c r="K40" s="217" t="s">
        <v>185</v>
      </c>
    </row>
    <row r="41" spans="2:13" x14ac:dyDescent="0.25">
      <c r="C41" s="213" t="str">
        <f t="shared" ref="C41:I41" si="1">C7</f>
        <v>TEXAS LUTHERAN</v>
      </c>
      <c r="D41" s="73">
        <f t="shared" si="1"/>
        <v>-1.4187746641957832</v>
      </c>
      <c r="E41" s="74">
        <f t="shared" si="1"/>
        <v>21.271767211021331</v>
      </c>
      <c r="F41" s="75">
        <f t="shared" si="1"/>
        <v>-7.1565784381138604</v>
      </c>
      <c r="G41" s="74">
        <f t="shared" si="1"/>
        <v>-17.719005721126159</v>
      </c>
      <c r="H41" s="75">
        <f t="shared" si="1"/>
        <v>6.2487537507458608</v>
      </c>
      <c r="I41" s="76">
        <f t="shared" si="1"/>
        <v>53.26894602425579</v>
      </c>
      <c r="K41" s="210" t="s">
        <v>186</v>
      </c>
    </row>
    <row r="42" spans="2:13" ht="21" customHeight="1" x14ac:dyDescent="0.25">
      <c r="C42" s="212" t="s">
        <v>138</v>
      </c>
      <c r="D42" s="384">
        <v>4</v>
      </c>
      <c r="E42" s="384">
        <v>4</v>
      </c>
      <c r="F42" s="384">
        <v>4</v>
      </c>
      <c r="G42" s="384">
        <v>4</v>
      </c>
      <c r="H42" s="384">
        <v>4</v>
      </c>
      <c r="I42" s="384">
        <v>4</v>
      </c>
      <c r="K42" s="214" t="s">
        <v>187</v>
      </c>
    </row>
    <row r="43" spans="2:13" ht="33" customHeight="1" x14ac:dyDescent="0.3">
      <c r="C43" s="455" t="s">
        <v>255</v>
      </c>
      <c r="D43" s="455"/>
      <c r="E43" s="455"/>
      <c r="F43" s="455"/>
      <c r="G43" s="455"/>
      <c r="H43" s="455"/>
      <c r="I43" s="455"/>
      <c r="J43" s="455"/>
      <c r="L43" s="53"/>
      <c r="M43" s="53"/>
    </row>
    <row r="44" spans="2:13" ht="15.75" customHeight="1" x14ac:dyDescent="0.25"/>
    <row r="45" spans="2:13" ht="12"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9" ht="12" customHeight="1" x14ac:dyDescent="0.25"/>
    <row r="66" spans="3:9" ht="12" customHeight="1" x14ac:dyDescent="0.25"/>
    <row r="67" spans="3:9" ht="12" customHeight="1" x14ac:dyDescent="0.25"/>
    <row r="68" spans="3:9" ht="12" customHeight="1" x14ac:dyDescent="0.25">
      <c r="D68" s="225" t="s">
        <v>216</v>
      </c>
      <c r="E68" s="225" t="s">
        <v>217</v>
      </c>
      <c r="F68" s="225" t="s">
        <v>218</v>
      </c>
      <c r="G68" s="225" t="s">
        <v>219</v>
      </c>
      <c r="H68" s="225" t="s">
        <v>220</v>
      </c>
      <c r="I68" s="225" t="s">
        <v>221</v>
      </c>
    </row>
    <row r="69" spans="3:9" ht="15" customHeight="1" x14ac:dyDescent="0.25">
      <c r="C69" s="383"/>
      <c r="D69" s="225" t="str">
        <f>D6</f>
        <v>2013-2014</v>
      </c>
      <c r="E69" s="225" t="str">
        <f t="shared" ref="E69:I69" si="2">E6</f>
        <v>2014-2015</v>
      </c>
      <c r="F69" s="225" t="str">
        <f t="shared" si="2"/>
        <v>2015-2016</v>
      </c>
      <c r="G69" s="225" t="str">
        <f t="shared" si="2"/>
        <v>2016-2017</v>
      </c>
      <c r="H69" s="225" t="str">
        <f t="shared" si="2"/>
        <v>2017-2018</v>
      </c>
      <c r="I69" s="225" t="str">
        <f t="shared" si="2"/>
        <v>2018-2019</v>
      </c>
    </row>
    <row r="70" spans="3:9" x14ac:dyDescent="0.25">
      <c r="C70" s="118" t="s">
        <v>241</v>
      </c>
      <c r="D70" s="140">
        <v>8.5920210359496103</v>
      </c>
      <c r="E70" s="141">
        <v>3.2769358112768798</v>
      </c>
      <c r="F70" s="142">
        <v>1.29070628736902</v>
      </c>
      <c r="G70" s="141">
        <v>7.6190458787422006</v>
      </c>
      <c r="H70" s="142">
        <v>5.6725758669467403</v>
      </c>
      <c r="I70" s="143">
        <v>2.5065957420395102</v>
      </c>
    </row>
    <row r="71" spans="3:9" x14ac:dyDescent="0.25">
      <c r="C71" s="118" t="s">
        <v>242</v>
      </c>
      <c r="D71" s="152">
        <v>6.8566731619495105</v>
      </c>
      <c r="E71" s="153">
        <v>1.7791154516759597</v>
      </c>
      <c r="F71" s="154">
        <v>-2.7196023107021601</v>
      </c>
      <c r="G71" s="153">
        <v>6.1553015373177749</v>
      </c>
      <c r="H71" s="154">
        <v>3.4983939954054897</v>
      </c>
      <c r="I71" s="155">
        <v>1.4960892938702901</v>
      </c>
    </row>
    <row r="72" spans="3:9" x14ac:dyDescent="0.25">
      <c r="C72" s="118" t="s">
        <v>191</v>
      </c>
      <c r="D72" s="152">
        <v>4.7735580340151049</v>
      </c>
      <c r="E72" s="153">
        <v>0.92804452943769911</v>
      </c>
      <c r="F72" s="154">
        <v>-1.4409581639982352</v>
      </c>
      <c r="G72" s="153">
        <v>3.47126920184298</v>
      </c>
      <c r="H72" s="154">
        <v>1.7473003689889701</v>
      </c>
      <c r="I72" s="155">
        <v>0.71244863338489739</v>
      </c>
    </row>
    <row r="73" spans="3:9" x14ac:dyDescent="0.25">
      <c r="C73" s="118" t="s">
        <v>192</v>
      </c>
      <c r="D73" s="152">
        <v>2.5624721875102598</v>
      </c>
      <c r="E73" s="153">
        <v>4.9922459482130005E-2</v>
      </c>
      <c r="F73" s="154">
        <v>-3.0156237752549151</v>
      </c>
      <c r="G73" s="153">
        <v>1.9509780753248049</v>
      </c>
      <c r="H73" s="154">
        <v>7.7299070576257345E-2</v>
      </c>
      <c r="I73" s="155">
        <v>0.30239327218095502</v>
      </c>
    </row>
    <row r="74" spans="3:9" x14ac:dyDescent="0.25">
      <c r="C74" s="117" t="s">
        <v>173</v>
      </c>
      <c r="D74" s="396">
        <v>5.6667297930171703</v>
      </c>
      <c r="E74" s="397">
        <v>1.4454231186461801</v>
      </c>
      <c r="F74" s="398">
        <v>-1.4312544030582901</v>
      </c>
      <c r="G74" s="397">
        <v>4.1048650558778501</v>
      </c>
      <c r="H74" s="398">
        <v>2.14782115416787</v>
      </c>
      <c r="I74" s="399">
        <v>1.0865077782749599</v>
      </c>
    </row>
    <row r="75" spans="3:9" x14ac:dyDescent="0.25">
      <c r="C75" s="213" t="str">
        <f t="shared" ref="C75:I75" si="3">C7</f>
        <v>TEXAS LUTHERAN</v>
      </c>
      <c r="D75" s="73">
        <f t="shared" si="3"/>
        <v>-1.4187746641957832</v>
      </c>
      <c r="E75" s="74">
        <f t="shared" si="3"/>
        <v>21.271767211021331</v>
      </c>
      <c r="F75" s="75">
        <f t="shared" si="3"/>
        <v>-7.1565784381138604</v>
      </c>
      <c r="G75" s="74">
        <f t="shared" si="3"/>
        <v>-17.719005721126159</v>
      </c>
      <c r="H75" s="75">
        <f t="shared" si="3"/>
        <v>6.2487537507458608</v>
      </c>
      <c r="I75" s="76">
        <f t="shared" si="3"/>
        <v>53.26894602425579</v>
      </c>
    </row>
    <row r="76" spans="3:9" x14ac:dyDescent="0.25">
      <c r="C76" s="212" t="s">
        <v>138</v>
      </c>
      <c r="D76" s="384">
        <v>4</v>
      </c>
      <c r="E76" s="384">
        <v>4</v>
      </c>
      <c r="F76" s="384">
        <v>4</v>
      </c>
      <c r="G76" s="384">
        <v>4</v>
      </c>
      <c r="H76" s="384">
        <v>4</v>
      </c>
      <c r="I76" s="384">
        <v>4</v>
      </c>
    </row>
    <row r="77" spans="3:9" ht="22.5" customHeight="1" x14ac:dyDescent="0.25"/>
    <row r="78" spans="3:9" ht="22.5" customHeight="1" x14ac:dyDescent="0.25"/>
    <row r="79" spans="3:9" ht="22.5" customHeight="1" x14ac:dyDescent="0.25"/>
    <row r="80" spans="3:9"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sheetData>
  <sheetProtection algorithmName="SHA-512" hashValue="VIMZhF3av5z+wdfS4UEc7pvbVp5SDfCqmsJdjZS+fJU3y4nNAyRLhPQEmjunO33X7CAHJO8XERTgYSvolN+WAA==" saltValue="oU7Q/t3JHHyLTbfc1QJEdA==" spinCount="100000" sheet="1" scenarios="1"/>
  <mergeCells count="4">
    <mergeCell ref="B4:J4"/>
    <mergeCell ref="K4:K6"/>
    <mergeCell ref="C9:K9"/>
    <mergeCell ref="C43:J43"/>
  </mergeCells>
  <phoneticPr fontId="8" type="noConversion"/>
  <printOptions horizontalCentered="1"/>
  <pageMargins left="0.69" right="0.91" top="1" bottom="1" header="0.5" footer="0.5"/>
  <pageSetup scale="63" orientation="portrait" r:id="rId1"/>
  <headerFooter alignWithMargins="0">
    <oddFooter>&amp;L&amp;11&amp;K000000CIC Financial Indicators Tool&amp;C&amp;K0000002021&amp;R&amp;11&amp;K000000&amp;P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autoPageBreaks="0" fitToPage="1"/>
  </sheetPr>
  <dimension ref="A1:M90"/>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3.6640625" customWidth="1"/>
    <col min="11" max="11" width="14.6640625" customWidth="1"/>
  </cols>
  <sheetData>
    <row r="1" spans="1:12" x14ac:dyDescent="0.25">
      <c r="A1" s="77"/>
    </row>
    <row r="2" spans="1:12" s="52" customFormat="1" ht="23.25" customHeight="1" x14ac:dyDescent="0.4">
      <c r="B2" s="51" t="s">
        <v>256</v>
      </c>
    </row>
    <row r="3" spans="1:12" ht="21.75" customHeight="1" x14ac:dyDescent="0.3">
      <c r="B3" s="41"/>
      <c r="C3" s="41"/>
      <c r="D3" s="41"/>
      <c r="E3" s="41"/>
      <c r="F3" s="41"/>
      <c r="G3" s="41"/>
    </row>
    <row r="4" spans="1:12" ht="33" customHeight="1" x14ac:dyDescent="0.25">
      <c r="B4" s="453" t="s">
        <v>250</v>
      </c>
      <c r="C4" s="459"/>
      <c r="D4" s="459"/>
      <c r="E4" s="459"/>
      <c r="F4" s="459"/>
      <c r="G4" s="459"/>
      <c r="H4" s="459"/>
      <c r="I4" s="459"/>
      <c r="J4" s="459"/>
      <c r="L4" s="386"/>
    </row>
    <row r="5" spans="1:12" ht="15" customHeight="1" x14ac:dyDescent="0.3">
      <c r="B5" s="48"/>
      <c r="C5" s="30"/>
      <c r="D5" s="30"/>
      <c r="E5" s="30"/>
      <c r="F5" s="30"/>
      <c r="G5" s="30"/>
      <c r="H5" s="30"/>
      <c r="I5" s="30"/>
      <c r="J5" s="30"/>
      <c r="K5" s="218"/>
      <c r="L5" s="386"/>
    </row>
    <row r="6" spans="1:12" ht="15" customHeight="1" x14ac:dyDescent="0.3">
      <c r="B6" s="48"/>
      <c r="C6" s="383"/>
      <c r="D6" s="225" t="s">
        <v>257</v>
      </c>
      <c r="E6" s="225" t="s">
        <v>129</v>
      </c>
      <c r="F6" s="225" t="s">
        <v>130</v>
      </c>
      <c r="G6" s="225" t="s">
        <v>131</v>
      </c>
      <c r="H6" s="225" t="s">
        <v>132</v>
      </c>
      <c r="I6" s="225" t="s">
        <v>133</v>
      </c>
      <c r="K6" s="210" t="s">
        <v>194</v>
      </c>
      <c r="L6" s="386"/>
    </row>
    <row r="7" spans="1:12" ht="15" customHeight="1" x14ac:dyDescent="0.3">
      <c r="B7" s="48"/>
      <c r="C7" s="43" t="str">
        <f>'OPERATING RESERVE REGION'!C7</f>
        <v>TEXAS LUTHERAN</v>
      </c>
      <c r="D7" s="62">
        <f>IF(ISERROR(DATA!C58)," ",DATA!C58)</f>
        <v>-1.4187746641957832</v>
      </c>
      <c r="E7" s="163">
        <f>IF(ISERROR(DATA!D58)," ",DATA!D58)</f>
        <v>21.271767211021331</v>
      </c>
      <c r="F7" s="62">
        <f>IF(ISERROR(DATA!E58)," ",DATA!E58)</f>
        <v>-7.1565784381138604</v>
      </c>
      <c r="G7" s="163">
        <f>IF(ISERROR(DATA!F58)," ",DATA!F58)</f>
        <v>-17.719005721126159</v>
      </c>
      <c r="H7" s="62">
        <f>IF(ISERROR(DATA!G58)," ",DATA!G58)</f>
        <v>6.2487537507458608</v>
      </c>
      <c r="I7" s="164">
        <f>IF(ISERROR(DATA!H58)," ",DATA!H58)</f>
        <v>53.26894602425579</v>
      </c>
      <c r="K7" s="214" t="s">
        <v>195</v>
      </c>
      <c r="L7" s="386"/>
    </row>
    <row r="8" spans="1:12" ht="20.25" customHeight="1" x14ac:dyDescent="0.3">
      <c r="B8" s="48"/>
      <c r="C8" s="30"/>
      <c r="D8" s="30"/>
      <c r="E8" s="30"/>
      <c r="F8" s="30"/>
      <c r="G8" s="30"/>
      <c r="H8" s="30"/>
      <c r="I8" s="30"/>
      <c r="J8" s="30"/>
    </row>
    <row r="9" spans="1:12" ht="33" customHeight="1" x14ac:dyDescent="0.3">
      <c r="B9" s="48"/>
      <c r="C9" s="455" t="s">
        <v>258</v>
      </c>
      <c r="D9" s="455"/>
      <c r="E9" s="455"/>
      <c r="F9" s="455"/>
      <c r="G9" s="455"/>
      <c r="H9" s="455"/>
      <c r="I9" s="455"/>
      <c r="J9" s="455"/>
      <c r="K9" s="455"/>
    </row>
    <row r="10" spans="1:12" ht="15" customHeight="1" x14ac:dyDescent="0.3">
      <c r="B10" s="48"/>
      <c r="C10" s="30"/>
      <c r="D10" s="30"/>
      <c r="E10" s="30"/>
      <c r="F10" s="30"/>
      <c r="G10" s="30"/>
      <c r="H10" s="30"/>
      <c r="I10" s="30"/>
      <c r="J10" s="30"/>
    </row>
    <row r="11" spans="1:12" ht="12" customHeight="1" x14ac:dyDescent="0.25"/>
    <row r="12" spans="1:12" ht="12" customHeight="1" x14ac:dyDescent="0.25"/>
    <row r="13" spans="1:12" ht="12" customHeight="1" x14ac:dyDescent="0.25"/>
    <row r="14" spans="1:12" ht="12" customHeight="1" x14ac:dyDescent="0.25"/>
    <row r="15" spans="1:12" ht="12" customHeight="1" x14ac:dyDescent="0.25"/>
    <row r="16" spans="1:12"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2012-2013</v>
      </c>
      <c r="E35" s="225" t="str">
        <f t="shared" ref="E35:I35" si="0">E6</f>
        <v>2013-2014</v>
      </c>
      <c r="F35" s="225" t="str">
        <f t="shared" si="0"/>
        <v>2014-2015</v>
      </c>
      <c r="G35" s="225" t="str">
        <f t="shared" si="0"/>
        <v>2015-2016</v>
      </c>
      <c r="H35" s="225" t="str">
        <f t="shared" si="0"/>
        <v>2016-2017</v>
      </c>
      <c r="I35" s="225" t="str">
        <f t="shared" si="0"/>
        <v>2017-2018</v>
      </c>
    </row>
    <row r="36" spans="2:13" x14ac:dyDescent="0.25">
      <c r="C36" s="117" t="s">
        <v>247</v>
      </c>
      <c r="D36" s="140">
        <v>6.2087311672568299</v>
      </c>
      <c r="E36" s="141">
        <v>2.24529390124024</v>
      </c>
      <c r="F36" s="142">
        <v>0.20131934353514899</v>
      </c>
      <c r="G36" s="141">
        <v>5.4043478994258001</v>
      </c>
      <c r="H36" s="142">
        <v>2.6409674328137003</v>
      </c>
      <c r="I36" s="143">
        <v>1.61359773257327</v>
      </c>
    </row>
    <row r="37" spans="2:13" x14ac:dyDescent="0.25">
      <c r="C37" s="117" t="s">
        <v>198</v>
      </c>
      <c r="D37" s="144">
        <v>4.81315397589238</v>
      </c>
      <c r="E37" s="145">
        <v>0.80263845689629298</v>
      </c>
      <c r="F37" s="146">
        <v>0.115015965115264</v>
      </c>
      <c r="G37" s="145">
        <v>3.2564073333919299</v>
      </c>
      <c r="H37" s="146">
        <v>2.83071577428364</v>
      </c>
      <c r="I37" s="147">
        <v>0.30745820679788399</v>
      </c>
    </row>
    <row r="38" spans="2:13" x14ac:dyDescent="0.25">
      <c r="C38" s="117" t="s">
        <v>199</v>
      </c>
      <c r="D38" s="144">
        <v>4.1937596665910997</v>
      </c>
      <c r="E38" s="145">
        <v>1.7240578707733898</v>
      </c>
      <c r="F38" s="146">
        <v>0.10377171828238199</v>
      </c>
      <c r="G38" s="145">
        <v>3.9986028333904802</v>
      </c>
      <c r="H38" s="146">
        <v>2.7681315815361001</v>
      </c>
      <c r="I38" s="147">
        <v>0.75926441009433199</v>
      </c>
    </row>
    <row r="39" spans="2:13" x14ac:dyDescent="0.25">
      <c r="C39" s="117" t="s">
        <v>259</v>
      </c>
      <c r="D39" s="144">
        <v>9.5710245000430998</v>
      </c>
      <c r="E39" s="145">
        <v>0.80089487538659798</v>
      </c>
      <c r="F39" s="146">
        <v>-5.5112974753550796</v>
      </c>
      <c r="G39" s="145">
        <v>7.3112589239249308</v>
      </c>
      <c r="H39" s="146">
        <v>4.3946830175509897</v>
      </c>
      <c r="I39" s="147">
        <v>0.91536627794030589</v>
      </c>
    </row>
    <row r="40" spans="2:13" x14ac:dyDescent="0.25">
      <c r="C40" s="117" t="s">
        <v>201</v>
      </c>
      <c r="D40" s="144">
        <v>2.9971034320635597</v>
      </c>
      <c r="E40" s="145">
        <v>1.2341925858502401</v>
      </c>
      <c r="F40" s="146">
        <v>0.22789807047861799</v>
      </c>
      <c r="G40" s="145">
        <v>1.19766753404924</v>
      </c>
      <c r="H40" s="146">
        <v>0.26113894611394001</v>
      </c>
      <c r="I40" s="147">
        <v>1.6177106349620303</v>
      </c>
    </row>
    <row r="41" spans="2:13" x14ac:dyDescent="0.25">
      <c r="C41" s="117" t="s">
        <v>173</v>
      </c>
      <c r="D41" s="396">
        <v>5.6667297930171703</v>
      </c>
      <c r="E41" s="397">
        <v>1.4454231186461801</v>
      </c>
      <c r="F41" s="398">
        <v>-1.4312544030582901</v>
      </c>
      <c r="G41" s="397">
        <v>4.1048650558778501</v>
      </c>
      <c r="H41" s="398">
        <v>2.14782115416787</v>
      </c>
      <c r="I41" s="399">
        <v>1.0865077782749599</v>
      </c>
    </row>
    <row r="42" spans="2:13" x14ac:dyDescent="0.25">
      <c r="C42" s="213" t="str">
        <f>C7</f>
        <v>TEXAS LUTHERAN</v>
      </c>
      <c r="D42" s="73">
        <f t="shared" ref="D42:I42" si="1">D7</f>
        <v>-1.4187746641957832</v>
      </c>
      <c r="E42" s="74">
        <f t="shared" si="1"/>
        <v>21.271767211021331</v>
      </c>
      <c r="F42" s="75">
        <f t="shared" si="1"/>
        <v>-7.1565784381138604</v>
      </c>
      <c r="G42" s="74">
        <f t="shared" si="1"/>
        <v>-17.719005721126159</v>
      </c>
      <c r="H42" s="75">
        <f t="shared" si="1"/>
        <v>6.2487537507458608</v>
      </c>
      <c r="I42" s="76">
        <f t="shared" si="1"/>
        <v>53.26894602425579</v>
      </c>
    </row>
    <row r="43" spans="2:13" ht="21" customHeight="1" x14ac:dyDescent="0.25">
      <c r="C43" s="212" t="s">
        <v>138</v>
      </c>
      <c r="D43" s="384">
        <v>4</v>
      </c>
      <c r="E43" s="384">
        <v>4</v>
      </c>
      <c r="F43" s="384">
        <v>4</v>
      </c>
      <c r="G43" s="384">
        <v>4</v>
      </c>
      <c r="H43" s="384">
        <v>4</v>
      </c>
      <c r="I43" s="384">
        <v>4</v>
      </c>
    </row>
    <row r="44" spans="2:13" ht="33" customHeight="1" x14ac:dyDescent="0.3">
      <c r="C44" s="455"/>
      <c r="D44" s="455"/>
      <c r="E44" s="455"/>
      <c r="F44" s="455"/>
      <c r="G44" s="455"/>
      <c r="H44" s="455"/>
      <c r="I44" s="455"/>
      <c r="J44" s="455"/>
      <c r="K44" s="455"/>
      <c r="L44" s="53"/>
      <c r="M44" s="53"/>
    </row>
    <row r="45" spans="2:13" ht="15.75"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5" customHeight="1" x14ac:dyDescent="0.25"/>
    <row r="78" ht="22.5" customHeight="1" x14ac:dyDescent="0.25"/>
    <row r="79" ht="22.5" customHeight="1" x14ac:dyDescent="0.25"/>
    <row r="8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sheetData>
  <sheetProtection algorithmName="SHA-512" hashValue="xFQ9+fwp5WzXj89a/xNAG2zg5mNBv+NYfPwZrQ8tkfFSLXFRC4JRwcmNsLTVv2kN8nUVM/FdygwmL3/La61zfg==" saltValue="5b6CMUJFIqv0scYhTbX4xA==" spinCount="100000" sheet="1" scenarios="1"/>
  <mergeCells count="3">
    <mergeCell ref="B4:J4"/>
    <mergeCell ref="C9:K9"/>
    <mergeCell ref="C44:K44"/>
  </mergeCells>
  <phoneticPr fontId="48" type="noConversion"/>
  <printOptions horizontalCentered="1"/>
  <pageMargins left="0.69" right="0.91" top="1" bottom="1" header="0.5" footer="0.5"/>
  <pageSetup scale="65" orientation="portrait" r:id="rId1"/>
  <headerFooter alignWithMargins="0">
    <oddFooter>&amp;L&amp;11&amp;K000000CIC Financial Indicators Tool&amp;C&amp;K0000002021&amp;R&amp;11&amp;K000000&amp;P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B2:M59"/>
  <sheetViews>
    <sheetView showGridLines="0" showRowColHeaders="0" topLeftCell="A3" workbookViewId="0">
      <selection activeCell="O12" sqref="O12"/>
    </sheetView>
  </sheetViews>
  <sheetFormatPr defaultColWidth="8.88671875" defaultRowHeight="13.2" x14ac:dyDescent="0.25"/>
  <cols>
    <col min="1" max="1" width="6.6640625" customWidth="1"/>
    <col min="2" max="10" width="13.44140625" customWidth="1"/>
    <col min="11" max="11" width="6.88671875" customWidth="1"/>
  </cols>
  <sheetData>
    <row r="2" spans="2:13" ht="17.399999999999999" x14ac:dyDescent="0.3">
      <c r="B2" s="34" t="s">
        <v>260</v>
      </c>
    </row>
    <row r="3" spans="2:13" ht="17.399999999999999" x14ac:dyDescent="0.3">
      <c r="B3" s="449" t="str">
        <f>'RATIO OVERVIEW'!B3:G3</f>
        <v>Texas Lutheran University</v>
      </c>
      <c r="C3" s="449"/>
      <c r="D3" s="449"/>
      <c r="E3" s="449"/>
      <c r="F3" s="449"/>
      <c r="G3" s="449"/>
    </row>
    <row r="4" spans="2:13" ht="31.5" customHeight="1" x14ac:dyDescent="0.25"/>
    <row r="5" spans="2:13" ht="21.75" customHeight="1" x14ac:dyDescent="0.25">
      <c r="C5" s="2"/>
      <c r="D5" s="466" t="s">
        <v>261</v>
      </c>
      <c r="E5" s="38" t="s">
        <v>129</v>
      </c>
      <c r="F5" s="38" t="s">
        <v>130</v>
      </c>
      <c r="G5" s="38" t="s">
        <v>131</v>
      </c>
      <c r="H5" s="38" t="s">
        <v>132</v>
      </c>
      <c r="I5" s="38" t="s">
        <v>133</v>
      </c>
      <c r="J5" s="38" t="s">
        <v>134</v>
      </c>
    </row>
    <row r="6" spans="2:13" ht="19.5" customHeight="1" thickBot="1" x14ac:dyDescent="0.3">
      <c r="C6" s="5"/>
      <c r="D6" s="467"/>
      <c r="E6" s="460" t="s">
        <v>41</v>
      </c>
      <c r="F6" s="461"/>
      <c r="G6" s="461"/>
      <c r="H6" s="461"/>
      <c r="I6" s="461"/>
      <c r="J6" s="462"/>
    </row>
    <row r="7" spans="2:13" ht="21.75" customHeight="1" x14ac:dyDescent="0.25">
      <c r="C7" s="44" t="s">
        <v>144</v>
      </c>
      <c r="D7" s="6">
        <v>0.35</v>
      </c>
      <c r="E7" s="167">
        <f>IF(ISERROR(DATA!C21)," ",DATA!C21)</f>
        <v>7.6863213883445969</v>
      </c>
      <c r="F7" s="236">
        <f>IF(ISERROR(DATA!D21)," ",DATA!D21)</f>
        <v>8.9376456736161067</v>
      </c>
      <c r="G7" s="167">
        <f>IF(ISERROR(DATA!E21)," ",DATA!E21)</f>
        <v>7.6165915356755001</v>
      </c>
      <c r="H7" s="236">
        <f>IF(ISERROR(DATA!F21)," ",DATA!F21)</f>
        <v>6.3869326898390693</v>
      </c>
      <c r="I7" s="167">
        <f>IF(ISERROR(DATA!G21)," ",DATA!G21)</f>
        <v>5.7132620854837466</v>
      </c>
      <c r="J7" s="236">
        <f>IF(ISERROR(DATA!H21)," ",DATA!H21)</f>
        <v>1.9201832376940762</v>
      </c>
    </row>
    <row r="8" spans="2:13" ht="21.75" customHeight="1" x14ac:dyDescent="0.25">
      <c r="C8" s="44" t="s">
        <v>149</v>
      </c>
      <c r="D8" s="6">
        <v>0.35</v>
      </c>
      <c r="E8" s="172">
        <f>IF(ISERROR(DATA!C36)," ",DATA!C36)</f>
        <v>3.1575176465970078</v>
      </c>
      <c r="F8" s="237">
        <f>IF(ISERROR(DATA!D36)," ",DATA!D36)</f>
        <v>4.0518333389276133</v>
      </c>
      <c r="G8" s="172">
        <f>IF(ISERROR(DATA!E36)," ",DATA!E36)</f>
        <v>3.6924854409941537</v>
      </c>
      <c r="H8" s="237">
        <f>IF(ISERROR(DATA!F36)," ",DATA!F36)</f>
        <v>2.709356937604054</v>
      </c>
      <c r="I8" s="172">
        <f>IF(ISERROR(DATA!G36)," ",DATA!G36)</f>
        <v>2.3156897903465592</v>
      </c>
      <c r="J8" s="237">
        <f>IF(ISERROR(DATA!H36)," ",DATA!H36)</f>
        <v>0.87704890845149741</v>
      </c>
    </row>
    <row r="9" spans="2:13" ht="21.75" customHeight="1" x14ac:dyDescent="0.25">
      <c r="C9" s="44" t="s">
        <v>262</v>
      </c>
      <c r="D9" s="6">
        <v>0.2</v>
      </c>
      <c r="E9" s="172">
        <f>IF(ISERROR(DATA!C48)," ",DATA!C48)</f>
        <v>2.6290501344307526</v>
      </c>
      <c r="F9" s="237">
        <f>IF(ISERROR(DATA!D48)," ",DATA!D48)</f>
        <v>5.3457948627595693</v>
      </c>
      <c r="G9" s="172">
        <f>IF(ISERROR(DATA!E48)," ",DATA!E48)</f>
        <v>-2.0178843562850988</v>
      </c>
      <c r="H9" s="237">
        <f>IF(ISERROR(DATA!F48)," ",DATA!F48)</f>
        <v>1.0262678209021319</v>
      </c>
      <c r="I9" s="172">
        <f>IF(ISERROR(DATA!G48)," ",DATA!G48)</f>
        <v>0.55861135237793069</v>
      </c>
      <c r="J9" s="237">
        <f>IF(ISERROR(DATA!H48)," ",DATA!H48)</f>
        <v>6.6183042482025929</v>
      </c>
    </row>
    <row r="10" spans="2:13" ht="21.75" customHeight="1" thickBot="1" x14ac:dyDescent="0.3">
      <c r="C10" s="44" t="s">
        <v>263</v>
      </c>
      <c r="D10" s="6">
        <v>0.1</v>
      </c>
      <c r="E10" s="177">
        <f>IF(ISERROR(DATA!C60)," ",DATA!C60)</f>
        <v>-1.0913651263044488</v>
      </c>
      <c r="F10" s="238">
        <f>IF(ISERROR(DATA!D60)," ",DATA!D60)</f>
        <v>10</v>
      </c>
      <c r="G10" s="177">
        <f>IF(ISERROR(DATA!E60)," ",DATA!E60)</f>
        <v>-4</v>
      </c>
      <c r="H10" s="238">
        <f>IF(ISERROR(DATA!F60)," ",DATA!F60)</f>
        <v>-4</v>
      </c>
      <c r="I10" s="177">
        <f>IF(ISERROR(DATA!G60)," ",DATA!G60)</f>
        <v>4.8067336544198938</v>
      </c>
      <c r="J10" s="238">
        <f>IF(ISERROR(DATA!H60)," ",DATA!H60)</f>
        <v>10</v>
      </c>
    </row>
    <row r="11" spans="2:13" ht="21.75" customHeight="1" x14ac:dyDescent="0.25">
      <c r="D11" s="44" t="s">
        <v>264</v>
      </c>
      <c r="E11" s="182">
        <f t="shared" ref="E11:J11" si="0">IF(ISERROR((E7*0.35)+(E10*0.1)+(E9*0.2)+(E8*0.35))," ",(E7*0.35)+(E10*0.1)+(E9*0.2)+(E8*0.35))</f>
        <v>4.2120171764852676</v>
      </c>
      <c r="F11" s="183">
        <f t="shared" si="0"/>
        <v>6.6154766269422156</v>
      </c>
      <c r="G11" s="182">
        <f t="shared" si="0"/>
        <v>3.1546000705773585</v>
      </c>
      <c r="H11" s="183">
        <f t="shared" si="0"/>
        <v>2.9889549337855192</v>
      </c>
      <c r="I11" s="182">
        <f t="shared" si="0"/>
        <v>3.4025287924581828</v>
      </c>
      <c r="J11" s="183">
        <f t="shared" si="0"/>
        <v>3.3026921007914694</v>
      </c>
    </row>
    <row r="12" spans="2:13" ht="69.75" customHeight="1" x14ac:dyDescent="0.25">
      <c r="D12" s="463" t="s">
        <v>265</v>
      </c>
      <c r="E12" s="464"/>
      <c r="F12" s="464"/>
      <c r="G12" s="464"/>
      <c r="H12" s="464"/>
      <c r="I12" s="464"/>
      <c r="J12" s="464"/>
    </row>
    <row r="13" spans="2:13" ht="15" customHeight="1" x14ac:dyDescent="0.25">
      <c r="C13" s="235"/>
      <c r="D13" s="221" t="s">
        <v>266</v>
      </c>
      <c r="E13" s="221">
        <v>1999</v>
      </c>
      <c r="F13" s="221">
        <v>2000</v>
      </c>
      <c r="G13" s="221">
        <v>2001</v>
      </c>
      <c r="H13" s="221">
        <v>2002</v>
      </c>
      <c r="I13" s="221">
        <v>2003</v>
      </c>
      <c r="J13" s="221">
        <v>2004</v>
      </c>
      <c r="K13" s="158"/>
      <c r="L13" s="158"/>
      <c r="M13" s="234"/>
    </row>
    <row r="14" spans="2:13" ht="6" customHeight="1" x14ac:dyDescent="0.25">
      <c r="C14" s="23"/>
      <c r="D14" s="338"/>
      <c r="E14" s="339"/>
      <c r="F14" s="338"/>
      <c r="G14" s="338"/>
      <c r="H14" s="338"/>
      <c r="I14" s="338"/>
      <c r="J14" s="338"/>
      <c r="K14" s="23"/>
      <c r="L14" s="23"/>
      <c r="M14" s="23"/>
    </row>
    <row r="15" spans="2:13" ht="6" customHeight="1" x14ac:dyDescent="0.25">
      <c r="C15" s="23"/>
      <c r="D15" s="221"/>
      <c r="E15" s="221" t="str">
        <f>E5</f>
        <v>2013-2014</v>
      </c>
      <c r="F15" s="221" t="str">
        <f t="shared" ref="F15:J15" si="1">F5</f>
        <v>2014-2015</v>
      </c>
      <c r="G15" s="221" t="str">
        <f t="shared" si="1"/>
        <v>2015-2016</v>
      </c>
      <c r="H15" s="221" t="str">
        <f t="shared" si="1"/>
        <v>2016-2017</v>
      </c>
      <c r="I15" s="221" t="str">
        <f t="shared" si="1"/>
        <v>2017-2018</v>
      </c>
      <c r="J15" s="221" t="str">
        <f t="shared" si="1"/>
        <v>2018-2019</v>
      </c>
      <c r="K15" s="338"/>
      <c r="L15" s="23"/>
      <c r="M15" s="23"/>
    </row>
    <row r="16" spans="2:13" ht="19.5" customHeight="1" x14ac:dyDescent="0.25">
      <c r="C16" s="23"/>
      <c r="D16" s="221" t="str">
        <f>C10</f>
        <v>Operating Margin Ratio</v>
      </c>
      <c r="E16" s="222">
        <f t="shared" ref="E16:J16" si="2">E10*0.1</f>
        <v>-0.10913651263044488</v>
      </c>
      <c r="F16" s="222">
        <f t="shared" si="2"/>
        <v>1</v>
      </c>
      <c r="G16" s="222">
        <f t="shared" si="2"/>
        <v>-0.4</v>
      </c>
      <c r="H16" s="222">
        <f t="shared" si="2"/>
        <v>-0.4</v>
      </c>
      <c r="I16" s="222">
        <f t="shared" si="2"/>
        <v>0.48067336544198941</v>
      </c>
      <c r="J16" s="222">
        <f t="shared" si="2"/>
        <v>1</v>
      </c>
      <c r="K16" s="338"/>
      <c r="L16" s="23"/>
      <c r="M16" s="23"/>
    </row>
    <row r="17" spans="3:13" x14ac:dyDescent="0.25">
      <c r="C17" s="23"/>
      <c r="D17" s="221" t="str">
        <f>C9</f>
        <v>Change in Net Assets Ratio</v>
      </c>
      <c r="E17" s="222">
        <f t="shared" ref="E17:J17" si="3">E9*0.2</f>
        <v>0.52581002688615053</v>
      </c>
      <c r="F17" s="222">
        <f t="shared" si="3"/>
        <v>1.0691589725519139</v>
      </c>
      <c r="G17" s="222">
        <f t="shared" si="3"/>
        <v>-0.4035768712570198</v>
      </c>
      <c r="H17" s="222">
        <f t="shared" si="3"/>
        <v>0.2052535641804264</v>
      </c>
      <c r="I17" s="222">
        <f t="shared" si="3"/>
        <v>0.11172227047558614</v>
      </c>
      <c r="J17" s="222">
        <f t="shared" si="3"/>
        <v>1.3236608496405187</v>
      </c>
      <c r="K17" s="338"/>
      <c r="L17" s="23"/>
      <c r="M17" s="23"/>
    </row>
    <row r="18" spans="3:13" x14ac:dyDescent="0.25">
      <c r="C18" s="23"/>
      <c r="D18" s="221" t="str">
        <f>C8</f>
        <v>Debt to Expendable Equity Ratio</v>
      </c>
      <c r="E18" s="222">
        <f t="shared" ref="E18:J18" si="4">E8*0.35</f>
        <v>1.1051311763089526</v>
      </c>
      <c r="F18" s="222">
        <f t="shared" si="4"/>
        <v>1.4181416686246646</v>
      </c>
      <c r="G18" s="222">
        <f t="shared" si="4"/>
        <v>1.2923699043479537</v>
      </c>
      <c r="H18" s="222">
        <f t="shared" si="4"/>
        <v>0.9482749281614189</v>
      </c>
      <c r="I18" s="222">
        <f t="shared" si="4"/>
        <v>0.8104914266212957</v>
      </c>
      <c r="J18" s="222">
        <f t="shared" si="4"/>
        <v>0.30696711795802406</v>
      </c>
      <c r="K18" s="338"/>
      <c r="L18" s="23"/>
      <c r="M18" s="23"/>
    </row>
    <row r="19" spans="3:13" x14ac:dyDescent="0.25">
      <c r="C19" s="23"/>
      <c r="D19" s="221" t="str">
        <f>C7</f>
        <v>Operating Reserve Ratio</v>
      </c>
      <c r="E19" s="222">
        <f t="shared" ref="E19:J19" si="5">E7*0.35</f>
        <v>2.6902124859206089</v>
      </c>
      <c r="F19" s="222">
        <f t="shared" si="5"/>
        <v>3.1281759857656373</v>
      </c>
      <c r="G19" s="222">
        <f t="shared" si="5"/>
        <v>2.6658070374864247</v>
      </c>
      <c r="H19" s="222">
        <f t="shared" si="5"/>
        <v>2.235426441443674</v>
      </c>
      <c r="I19" s="222">
        <f t="shared" si="5"/>
        <v>1.9996417299193112</v>
      </c>
      <c r="J19" s="222">
        <f t="shared" si="5"/>
        <v>0.67206413319292657</v>
      </c>
      <c r="K19" s="338"/>
      <c r="L19" s="23"/>
      <c r="M19" s="23"/>
    </row>
    <row r="20" spans="3:13" x14ac:dyDescent="0.25">
      <c r="C20" s="23"/>
      <c r="D20" s="221" t="str">
        <f>'OPERATING MARGIN CARNEGIE'!C7</f>
        <v>TEXAS LUTHERAN</v>
      </c>
      <c r="E20" s="222">
        <f t="shared" ref="E20:J20" si="6">E11</f>
        <v>4.2120171764852676</v>
      </c>
      <c r="F20" s="222">
        <f t="shared" si="6"/>
        <v>6.6154766269422156</v>
      </c>
      <c r="G20" s="222">
        <f t="shared" si="6"/>
        <v>3.1546000705773585</v>
      </c>
      <c r="H20" s="222">
        <f t="shared" si="6"/>
        <v>2.9889549337855192</v>
      </c>
      <c r="I20" s="222">
        <f t="shared" si="6"/>
        <v>3.4025287924581828</v>
      </c>
      <c r="J20" s="222">
        <f t="shared" si="6"/>
        <v>3.3026921007914694</v>
      </c>
      <c r="K20" s="338"/>
      <c r="L20" s="23"/>
      <c r="M20" s="23"/>
    </row>
    <row r="21" spans="3:13" x14ac:dyDescent="0.25">
      <c r="C21" s="23"/>
      <c r="D21" s="221" t="s">
        <v>138</v>
      </c>
      <c r="E21" s="221">
        <v>3</v>
      </c>
      <c r="F21" s="221">
        <v>3</v>
      </c>
      <c r="G21" s="221">
        <v>3</v>
      </c>
      <c r="H21" s="221">
        <v>3</v>
      </c>
      <c r="I21" s="221">
        <v>3</v>
      </c>
      <c r="J21" s="221">
        <v>3</v>
      </c>
      <c r="K21" s="338"/>
      <c r="L21" s="23"/>
      <c r="M21" s="23"/>
    </row>
    <row r="22" spans="3:13" x14ac:dyDescent="0.25">
      <c r="C22" s="23"/>
      <c r="D22" s="158"/>
      <c r="E22" s="158"/>
      <c r="F22" s="158"/>
      <c r="G22" s="158"/>
      <c r="H22" s="158"/>
      <c r="I22" s="158"/>
      <c r="J22" s="158"/>
      <c r="K22" s="338"/>
      <c r="L22" s="23"/>
      <c r="M22" s="23"/>
    </row>
    <row r="23" spans="3:13" x14ac:dyDescent="0.25">
      <c r="C23" s="23"/>
      <c r="D23" s="23"/>
      <c r="E23" s="23"/>
      <c r="F23" s="23"/>
      <c r="G23" s="23"/>
      <c r="H23" s="23"/>
      <c r="I23" s="23"/>
      <c r="J23" s="23"/>
      <c r="K23" s="23"/>
      <c r="L23" s="23"/>
      <c r="M23" s="23"/>
    </row>
    <row r="24" spans="3:13" x14ac:dyDescent="0.25">
      <c r="C24" s="23"/>
      <c r="D24" s="23"/>
      <c r="E24" s="23"/>
      <c r="F24" s="23"/>
      <c r="G24" s="23"/>
      <c r="H24" s="23"/>
      <c r="I24" s="23"/>
      <c r="J24" s="23"/>
      <c r="K24" s="23"/>
      <c r="L24" s="23"/>
      <c r="M24" s="23"/>
    </row>
    <row r="25" spans="3:13" x14ac:dyDescent="0.25">
      <c r="C25" s="23"/>
      <c r="D25" s="23"/>
      <c r="E25" s="23"/>
      <c r="F25" s="23"/>
      <c r="G25" s="23"/>
      <c r="H25" s="23"/>
      <c r="I25" s="23"/>
      <c r="J25" s="23"/>
      <c r="K25" s="23"/>
      <c r="L25" s="23"/>
      <c r="M25" s="23"/>
    </row>
    <row r="26" spans="3:13" x14ac:dyDescent="0.25">
      <c r="C26" s="23"/>
      <c r="D26" s="23"/>
      <c r="E26" s="23"/>
      <c r="F26" s="23"/>
      <c r="G26" s="23"/>
      <c r="H26" s="23"/>
      <c r="I26" s="23"/>
      <c r="J26" s="23"/>
      <c r="K26" s="23"/>
      <c r="L26" s="23"/>
      <c r="M26" s="23"/>
    </row>
    <row r="27" spans="3:13" x14ac:dyDescent="0.25">
      <c r="C27" s="23"/>
      <c r="D27" s="23"/>
      <c r="E27" s="23"/>
      <c r="F27" s="23"/>
      <c r="G27" s="23"/>
      <c r="H27" s="23"/>
      <c r="I27" s="23"/>
      <c r="J27" s="23"/>
      <c r="K27" s="23"/>
      <c r="L27" s="23"/>
      <c r="M27" s="23"/>
    </row>
    <row r="28" spans="3:13" x14ac:dyDescent="0.25">
      <c r="C28" s="23"/>
      <c r="D28" s="23"/>
      <c r="E28" s="23"/>
      <c r="F28" s="23"/>
      <c r="G28" s="23"/>
      <c r="H28" s="23"/>
      <c r="I28" s="23"/>
      <c r="J28" s="23"/>
      <c r="K28" s="23"/>
      <c r="L28" s="23"/>
      <c r="M28" s="23"/>
    </row>
    <row r="29" spans="3:13" x14ac:dyDescent="0.25">
      <c r="C29" s="23"/>
      <c r="D29" s="23"/>
      <c r="E29" s="23"/>
      <c r="F29" s="23"/>
      <c r="G29" s="23"/>
      <c r="H29" s="23"/>
      <c r="I29" s="23"/>
      <c r="J29" s="23"/>
      <c r="K29" s="23"/>
      <c r="L29" s="23"/>
      <c r="M29" s="23"/>
    </row>
    <row r="30" spans="3:13" x14ac:dyDescent="0.25">
      <c r="C30" s="23"/>
      <c r="D30" s="23"/>
      <c r="E30" s="23"/>
      <c r="F30" s="23"/>
      <c r="G30" s="23"/>
      <c r="H30" s="23"/>
      <c r="I30" s="23"/>
      <c r="J30" s="23"/>
      <c r="K30" s="23"/>
      <c r="L30" s="23"/>
      <c r="M30" s="23"/>
    </row>
    <row r="31" spans="3:13" x14ac:dyDescent="0.25">
      <c r="C31" s="23"/>
      <c r="D31" s="23"/>
      <c r="E31" s="23"/>
      <c r="F31" s="23"/>
      <c r="G31" s="23"/>
      <c r="H31" s="23"/>
      <c r="I31" s="23"/>
      <c r="J31" s="23"/>
      <c r="K31" s="23"/>
      <c r="L31" s="23"/>
      <c r="M31" s="23"/>
    </row>
    <row r="32" spans="3:13" x14ac:dyDescent="0.25">
      <c r="C32" s="23"/>
      <c r="D32" s="23"/>
      <c r="E32" s="23"/>
      <c r="F32" s="23"/>
      <c r="G32" s="23"/>
      <c r="H32" s="23"/>
      <c r="I32" s="23"/>
      <c r="J32" s="23"/>
      <c r="K32" s="23"/>
      <c r="L32" s="23"/>
      <c r="M32" s="23"/>
    </row>
    <row r="33" spans="3:13" x14ac:dyDescent="0.25">
      <c r="C33" s="23"/>
      <c r="D33" s="23"/>
      <c r="E33" s="23"/>
      <c r="F33" s="23"/>
      <c r="G33" s="23"/>
      <c r="H33" s="23"/>
      <c r="I33" s="23"/>
      <c r="J33" s="23"/>
      <c r="K33" s="23"/>
      <c r="L33" s="23"/>
      <c r="M33" s="23"/>
    </row>
    <row r="34" spans="3:13" x14ac:dyDescent="0.25">
      <c r="C34" s="234"/>
      <c r="D34" s="234"/>
      <c r="E34" s="234"/>
      <c r="F34" s="234"/>
      <c r="G34" s="234"/>
      <c r="H34" s="234"/>
      <c r="I34" s="234"/>
      <c r="J34" s="234"/>
    </row>
    <row r="35" spans="3:13" x14ac:dyDescent="0.25">
      <c r="C35" s="234"/>
      <c r="D35" s="234"/>
      <c r="E35" s="234"/>
      <c r="F35" s="234"/>
      <c r="G35" s="234"/>
      <c r="H35" s="234"/>
      <c r="I35" s="234"/>
      <c r="J35" s="234"/>
    </row>
    <row r="36" spans="3:13" x14ac:dyDescent="0.25">
      <c r="C36" s="234"/>
      <c r="D36" s="234"/>
      <c r="E36" s="234"/>
      <c r="F36" s="234"/>
      <c r="G36" s="234"/>
      <c r="H36" s="234"/>
      <c r="I36" s="234"/>
      <c r="J36" s="234"/>
    </row>
    <row r="37" spans="3:13" x14ac:dyDescent="0.25">
      <c r="C37" s="234"/>
      <c r="D37" s="234"/>
      <c r="E37" s="234"/>
      <c r="F37" s="234"/>
      <c r="G37" s="234"/>
      <c r="H37" s="234"/>
      <c r="I37" s="234"/>
      <c r="J37" s="234"/>
    </row>
    <row r="38" spans="3:13" x14ac:dyDescent="0.25">
      <c r="C38" s="234"/>
      <c r="D38" s="234"/>
      <c r="E38" s="234"/>
      <c r="F38" s="234"/>
      <c r="G38" s="234"/>
      <c r="H38" s="234"/>
      <c r="I38" s="234"/>
      <c r="J38" s="234"/>
    </row>
    <row r="39" spans="3:13" x14ac:dyDescent="0.25">
      <c r="C39" s="234"/>
      <c r="D39" s="234"/>
      <c r="E39" s="234"/>
      <c r="F39" s="234"/>
      <c r="G39" s="234"/>
      <c r="H39" s="234"/>
      <c r="I39" s="234"/>
      <c r="J39" s="234"/>
    </row>
    <row r="41" spans="3:13" ht="45" customHeight="1" x14ac:dyDescent="0.3">
      <c r="C41" s="465" t="s">
        <v>267</v>
      </c>
      <c r="D41" s="465"/>
      <c r="E41" s="465"/>
      <c r="F41" s="465"/>
      <c r="G41" s="465"/>
      <c r="H41" s="465"/>
      <c r="I41" s="465"/>
      <c r="J41" s="465"/>
    </row>
    <row r="43" spans="3:13" ht="17.25" customHeight="1" x14ac:dyDescent="0.25"/>
    <row r="44" spans="3:13" ht="17.25" customHeight="1" x14ac:dyDescent="0.25"/>
    <row r="45" spans="3:13" ht="17.25" customHeight="1" x14ac:dyDescent="0.25"/>
    <row r="46" spans="3:13" ht="17.25" customHeight="1" x14ac:dyDescent="0.25"/>
    <row r="49" spans="3:10" x14ac:dyDescent="0.25">
      <c r="C49" s="21"/>
      <c r="D49" s="21"/>
      <c r="E49" s="21"/>
      <c r="F49" s="21"/>
      <c r="G49" s="21"/>
      <c r="H49" s="21"/>
      <c r="I49" s="21"/>
      <c r="J49" s="21"/>
    </row>
    <row r="50" spans="3:10" x14ac:dyDescent="0.25">
      <c r="J50" s="21"/>
    </row>
    <row r="51" spans="3:10" x14ac:dyDescent="0.25">
      <c r="J51" s="21"/>
    </row>
    <row r="52" spans="3:10" x14ac:dyDescent="0.25">
      <c r="J52" s="21"/>
    </row>
    <row r="53" spans="3:10" x14ac:dyDescent="0.25">
      <c r="J53" s="21"/>
    </row>
    <row r="54" spans="3:10" x14ac:dyDescent="0.25">
      <c r="J54" s="21"/>
    </row>
    <row r="55" spans="3:10" x14ac:dyDescent="0.25">
      <c r="J55" s="21"/>
    </row>
    <row r="56" spans="3:10" x14ac:dyDescent="0.25">
      <c r="C56" s="21"/>
      <c r="D56" s="21"/>
      <c r="E56" s="21"/>
      <c r="F56" s="21"/>
      <c r="G56" s="21"/>
      <c r="H56" s="21"/>
      <c r="I56" s="21"/>
      <c r="J56" s="21"/>
    </row>
    <row r="57" spans="3:10" x14ac:dyDescent="0.25">
      <c r="J57" s="21"/>
    </row>
    <row r="58" spans="3:10" x14ac:dyDescent="0.25">
      <c r="J58" s="21"/>
    </row>
    <row r="59" spans="3:10" x14ac:dyDescent="0.25">
      <c r="C59" s="21"/>
      <c r="D59" s="21"/>
      <c r="E59" s="21"/>
      <c r="F59" s="21"/>
      <c r="G59" s="21"/>
      <c r="H59" s="21"/>
      <c r="I59" s="21"/>
      <c r="J59" s="21"/>
    </row>
  </sheetData>
  <sheetProtection algorithmName="SHA-512" hashValue="9gTW6VGBvChQ/l4KhcERHAZ6qZCILYxsZf52pZR9zKvmd3VDiBcZYSqOUNFF9XzVKiqp/IImnDpK1GGLEV9t9w==" saltValue="UCDV1+TkZjgdckogR56ZcQ==" spinCount="100000" sheet="1" scenarios="1"/>
  <mergeCells count="5">
    <mergeCell ref="B3:G3"/>
    <mergeCell ref="E6:J6"/>
    <mergeCell ref="D12:J12"/>
    <mergeCell ref="C41:J41"/>
    <mergeCell ref="D5:D6"/>
  </mergeCells>
  <phoneticPr fontId="8" type="noConversion"/>
  <printOptions horizontalCentered="1"/>
  <pageMargins left="0.69" right="0.91" top="1" bottom="1" header="0.5" footer="0.5"/>
  <pageSetup scale="66" orientation="portrait" r:id="rId1"/>
  <headerFooter alignWithMargins="0">
    <oddFooter>&amp;L&amp;11&amp;K000000CIC Financial Indicators Tool&amp;C&amp;K0000002021&amp;R&amp;11&amp;K000000&amp;P</oddFooter>
  </headerFooter>
  <ignoredErrors>
    <ignoredError sqref="E16:J19"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G54"/>
  <sheetViews>
    <sheetView showGridLines="0" showRowColHeaders="0" zoomScaleNormal="100" workbookViewId="0"/>
  </sheetViews>
  <sheetFormatPr defaultColWidth="11.44140625" defaultRowHeight="15" x14ac:dyDescent="0.25"/>
  <cols>
    <col min="1" max="1" width="7.44140625" style="267" customWidth="1"/>
    <col min="2" max="3" width="3.6640625" style="267" customWidth="1"/>
    <col min="4" max="4" width="3.6640625" style="268" customWidth="1"/>
    <col min="5" max="5" width="54.6640625" style="267" customWidth="1"/>
    <col min="6" max="6" width="28.44140625" style="269" customWidth="1"/>
    <col min="7" max="7" width="5" style="267" customWidth="1"/>
    <col min="8" max="16384" width="11.44140625" style="267"/>
  </cols>
  <sheetData>
    <row r="1" spans="2:7" ht="17.25" customHeight="1" x14ac:dyDescent="0.25"/>
    <row r="2" spans="2:7" s="270" customFormat="1" ht="27" customHeight="1" x14ac:dyDescent="0.4">
      <c r="B2" s="434" t="s">
        <v>7</v>
      </c>
      <c r="C2" s="434"/>
      <c r="D2" s="434"/>
      <c r="E2" s="434"/>
      <c r="F2" s="434"/>
      <c r="G2" s="434"/>
    </row>
    <row r="3" spans="2:7" s="271" customFormat="1" ht="3.75" customHeight="1" x14ac:dyDescent="0.3">
      <c r="B3" s="435"/>
      <c r="C3" s="435"/>
      <c r="D3" s="435"/>
      <c r="E3" s="435"/>
      <c r="F3" s="435"/>
      <c r="G3" s="435"/>
    </row>
    <row r="4" spans="2:7" s="271" customFormat="1" ht="30" customHeight="1" x14ac:dyDescent="0.3">
      <c r="B4" s="436" t="s">
        <v>8</v>
      </c>
      <c r="C4" s="436"/>
      <c r="D4" s="436"/>
      <c r="E4" s="436"/>
      <c r="F4" s="436"/>
      <c r="G4" s="436"/>
    </row>
    <row r="5" spans="2:7" ht="21.75" customHeight="1" x14ac:dyDescent="0.25">
      <c r="D5" s="267"/>
      <c r="F5" s="267"/>
    </row>
    <row r="6" spans="2:7" ht="18.75" customHeight="1" x14ac:dyDescent="0.3">
      <c r="B6" s="437" t="s">
        <v>3</v>
      </c>
      <c r="C6" s="437"/>
      <c r="D6" s="437"/>
      <c r="E6" s="437"/>
      <c r="F6" s="437"/>
      <c r="G6" s="437"/>
    </row>
    <row r="7" spans="2:7" ht="13.5" customHeight="1" x14ac:dyDescent="0.25">
      <c r="D7" s="272"/>
    </row>
    <row r="8" spans="2:7" s="273" customFormat="1" ht="27" customHeight="1" x14ac:dyDescent="0.25">
      <c r="C8" s="274" t="s">
        <v>9</v>
      </c>
      <c r="D8" s="275"/>
      <c r="E8" s="276"/>
      <c r="F8" s="277" t="s">
        <v>10</v>
      </c>
      <c r="G8" s="278" t="s">
        <v>11</v>
      </c>
    </row>
    <row r="9" spans="2:7" ht="21.75" customHeight="1" x14ac:dyDescent="0.3">
      <c r="C9" s="279" t="s">
        <v>12</v>
      </c>
      <c r="D9" s="267"/>
      <c r="F9" s="280" t="s">
        <v>12</v>
      </c>
      <c r="G9" s="281" t="s">
        <v>13</v>
      </c>
    </row>
    <row r="10" spans="2:7" ht="24.75" customHeight="1" x14ac:dyDescent="0.3">
      <c r="C10" s="282" t="s">
        <v>14</v>
      </c>
      <c r="D10" s="267"/>
      <c r="F10" s="280" t="s">
        <v>15</v>
      </c>
      <c r="G10" s="283">
        <v>9</v>
      </c>
    </row>
    <row r="11" spans="2:7" ht="24.75" customHeight="1" x14ac:dyDescent="0.3">
      <c r="C11" s="282" t="s">
        <v>16</v>
      </c>
      <c r="D11" s="267"/>
      <c r="F11" s="284" t="s">
        <v>17</v>
      </c>
      <c r="G11" s="283">
        <v>10</v>
      </c>
    </row>
    <row r="12" spans="2:7" ht="21.75" customHeight="1" x14ac:dyDescent="0.3">
      <c r="D12" s="285"/>
      <c r="F12" s="286"/>
      <c r="G12" s="281"/>
    </row>
    <row r="13" spans="2:7" ht="21.75" customHeight="1" x14ac:dyDescent="0.3">
      <c r="C13" s="287" t="s">
        <v>18</v>
      </c>
      <c r="D13" s="288"/>
      <c r="E13" s="288"/>
      <c r="F13" s="289"/>
      <c r="G13" s="290"/>
    </row>
    <row r="14" spans="2:7" ht="11.1" customHeight="1" x14ac:dyDescent="0.3">
      <c r="D14" s="285"/>
      <c r="F14" s="286"/>
      <c r="G14" s="281"/>
    </row>
    <row r="15" spans="2:7" ht="18" customHeight="1" x14ac:dyDescent="0.3">
      <c r="D15" s="285" t="s">
        <v>19</v>
      </c>
      <c r="F15" s="280" t="s">
        <v>20</v>
      </c>
      <c r="G15" s="283">
        <v>11</v>
      </c>
    </row>
    <row r="16" spans="2:7" ht="15" customHeight="1" x14ac:dyDescent="0.3">
      <c r="D16" s="291"/>
      <c r="E16" s="292"/>
      <c r="F16" s="293"/>
      <c r="G16" s="294"/>
    </row>
    <row r="17" spans="4:7" s="273" customFormat="1" ht="18" customHeight="1" x14ac:dyDescent="0.3">
      <c r="D17" s="285" t="s">
        <v>21</v>
      </c>
      <c r="F17" s="295"/>
      <c r="G17" s="294"/>
    </row>
    <row r="18" spans="4:7" s="273" customFormat="1" ht="13.5" customHeight="1" x14ac:dyDescent="0.3">
      <c r="D18" s="296"/>
      <c r="E18" s="297" t="s">
        <v>22</v>
      </c>
      <c r="F18" s="298" t="s">
        <v>23</v>
      </c>
      <c r="G18" s="294">
        <v>12</v>
      </c>
    </row>
    <row r="19" spans="4:7" s="273" customFormat="1" ht="13.5" customHeight="1" x14ac:dyDescent="0.3">
      <c r="D19" s="296"/>
      <c r="E19" s="297" t="s">
        <v>24</v>
      </c>
      <c r="F19" s="298" t="s">
        <v>25</v>
      </c>
      <c r="G19" s="294">
        <v>13</v>
      </c>
    </row>
    <row r="20" spans="4:7" s="273" customFormat="1" ht="13.5" customHeight="1" x14ac:dyDescent="0.3">
      <c r="D20" s="296"/>
      <c r="E20" s="297" t="s">
        <v>26</v>
      </c>
      <c r="F20" s="299" t="s">
        <v>27</v>
      </c>
      <c r="G20" s="294">
        <v>14</v>
      </c>
    </row>
    <row r="21" spans="4:7" s="273" customFormat="1" ht="15" customHeight="1" x14ac:dyDescent="0.3">
      <c r="D21" s="296"/>
      <c r="E21" s="297"/>
      <c r="F21" s="286"/>
      <c r="G21" s="294"/>
    </row>
    <row r="22" spans="4:7" s="273" customFormat="1" ht="18" customHeight="1" x14ac:dyDescent="0.3">
      <c r="D22" s="285" t="s">
        <v>28</v>
      </c>
      <c r="E22" s="267"/>
      <c r="F22" s="286"/>
      <c r="G22" s="294"/>
    </row>
    <row r="23" spans="4:7" s="273" customFormat="1" ht="13.5" customHeight="1" x14ac:dyDescent="0.25">
      <c r="D23" s="300"/>
      <c r="E23" s="297" t="s">
        <v>22</v>
      </c>
      <c r="F23" s="298" t="s">
        <v>29</v>
      </c>
      <c r="G23" s="294">
        <v>15</v>
      </c>
    </row>
    <row r="24" spans="4:7" s="273" customFormat="1" ht="13.5" customHeight="1" x14ac:dyDescent="0.25">
      <c r="D24" s="300"/>
      <c r="E24" s="297" t="s">
        <v>24</v>
      </c>
      <c r="F24" s="298" t="s">
        <v>30</v>
      </c>
      <c r="G24" s="294">
        <v>16</v>
      </c>
    </row>
    <row r="25" spans="4:7" s="273" customFormat="1" ht="13.5" customHeight="1" x14ac:dyDescent="0.25">
      <c r="D25" s="300"/>
      <c r="E25" s="297" t="s">
        <v>26</v>
      </c>
      <c r="F25" s="301" t="s">
        <v>31</v>
      </c>
      <c r="G25" s="294">
        <v>17</v>
      </c>
    </row>
    <row r="26" spans="4:7" s="273" customFormat="1" ht="15" customHeight="1" x14ac:dyDescent="0.3">
      <c r="D26" s="296"/>
      <c r="E26" s="297"/>
      <c r="F26" s="286"/>
      <c r="G26" s="294"/>
    </row>
    <row r="27" spans="4:7" s="303" customFormat="1" ht="18" customHeight="1" x14ac:dyDescent="0.3">
      <c r="D27" s="302" t="s">
        <v>32</v>
      </c>
      <c r="F27" s="286"/>
      <c r="G27" s="294"/>
    </row>
    <row r="28" spans="4:7" s="303" customFormat="1" ht="13.5" customHeight="1" x14ac:dyDescent="0.3">
      <c r="D28" s="291"/>
      <c r="E28" s="297" t="s">
        <v>22</v>
      </c>
      <c r="F28" s="304" t="s">
        <v>33</v>
      </c>
      <c r="G28" s="305">
        <v>18</v>
      </c>
    </row>
    <row r="29" spans="4:7" s="303" customFormat="1" ht="13.5" customHeight="1" x14ac:dyDescent="0.3">
      <c r="D29" s="291"/>
      <c r="E29" s="297" t="s">
        <v>24</v>
      </c>
      <c r="F29" s="304" t="s">
        <v>34</v>
      </c>
      <c r="G29" s="305">
        <v>19</v>
      </c>
    </row>
    <row r="30" spans="4:7" s="303" customFormat="1" ht="13.5" customHeight="1" x14ac:dyDescent="0.3">
      <c r="D30" s="291"/>
      <c r="E30" s="297" t="s">
        <v>26</v>
      </c>
      <c r="F30" s="306" t="s">
        <v>35</v>
      </c>
      <c r="G30" s="305">
        <v>20</v>
      </c>
    </row>
    <row r="31" spans="4:7" s="273" customFormat="1" ht="15" customHeight="1" x14ac:dyDescent="0.3">
      <c r="D31" s="296"/>
      <c r="E31" s="297"/>
      <c r="F31" s="295"/>
      <c r="G31" s="294"/>
    </row>
    <row r="32" spans="4:7" ht="18" customHeight="1" x14ac:dyDescent="0.3">
      <c r="D32" s="285" t="s">
        <v>36</v>
      </c>
      <c r="E32" s="273"/>
      <c r="F32" s="295"/>
      <c r="G32" s="294"/>
    </row>
    <row r="33" spans="3:7" s="297" customFormat="1" ht="13.5" customHeight="1" x14ac:dyDescent="0.3">
      <c r="D33" s="296"/>
      <c r="E33" s="297" t="s">
        <v>22</v>
      </c>
      <c r="F33" s="304" t="s">
        <v>37</v>
      </c>
      <c r="G33" s="305">
        <v>21</v>
      </c>
    </row>
    <row r="34" spans="3:7" s="297" customFormat="1" ht="13.5" customHeight="1" x14ac:dyDescent="0.3">
      <c r="D34" s="296"/>
      <c r="E34" s="297" t="s">
        <v>24</v>
      </c>
      <c r="F34" s="298" t="s">
        <v>38</v>
      </c>
      <c r="G34" s="294">
        <v>22</v>
      </c>
    </row>
    <row r="35" spans="3:7" ht="13.5" customHeight="1" x14ac:dyDescent="0.3">
      <c r="D35" s="296"/>
      <c r="E35" s="297" t="s">
        <v>26</v>
      </c>
      <c r="F35" s="301" t="s">
        <v>39</v>
      </c>
      <c r="G35" s="294">
        <v>23</v>
      </c>
    </row>
    <row r="36" spans="3:7" ht="21.75" customHeight="1" x14ac:dyDescent="0.3">
      <c r="D36" s="296"/>
      <c r="E36" s="297"/>
      <c r="F36" s="286"/>
      <c r="G36" s="294"/>
    </row>
    <row r="37" spans="3:7" ht="21.75" customHeight="1" x14ac:dyDescent="0.3">
      <c r="C37" s="307" t="s">
        <v>40</v>
      </c>
      <c r="D37" s="288"/>
      <c r="E37" s="308"/>
      <c r="F37" s="289"/>
      <c r="G37" s="309"/>
    </row>
    <row r="38" spans="3:7" ht="11.1" customHeight="1" x14ac:dyDescent="0.25">
      <c r="D38" s="300"/>
      <c r="E38" s="297"/>
      <c r="F38" s="286"/>
      <c r="G38" s="294"/>
    </row>
    <row r="39" spans="3:7" ht="18" customHeight="1" x14ac:dyDescent="0.3">
      <c r="D39" s="285" t="s">
        <v>41</v>
      </c>
      <c r="E39" s="268"/>
      <c r="F39" s="280" t="s">
        <v>42</v>
      </c>
      <c r="G39" s="283">
        <v>24</v>
      </c>
    </row>
    <row r="40" spans="3:7" ht="15" customHeight="1" x14ac:dyDescent="0.25">
      <c r="E40" s="297"/>
      <c r="F40" s="286"/>
      <c r="G40" s="294"/>
    </row>
    <row r="41" spans="3:7" s="268" customFormat="1" ht="18" customHeight="1" x14ac:dyDescent="0.3">
      <c r="D41" s="285" t="s">
        <v>43</v>
      </c>
      <c r="F41" s="286"/>
      <c r="G41" s="294"/>
    </row>
    <row r="42" spans="3:7" s="273" customFormat="1" ht="13.5" customHeight="1" x14ac:dyDescent="0.3">
      <c r="D42" s="296"/>
      <c r="E42" s="310" t="s">
        <v>44</v>
      </c>
      <c r="F42" s="298" t="s">
        <v>45</v>
      </c>
      <c r="G42" s="294">
        <v>25</v>
      </c>
    </row>
    <row r="43" spans="3:7" s="273" customFormat="1" ht="13.5" customHeight="1" x14ac:dyDescent="0.3">
      <c r="D43" s="296"/>
      <c r="E43" s="297" t="s">
        <v>22</v>
      </c>
      <c r="F43" s="298" t="s">
        <v>46</v>
      </c>
      <c r="G43" s="294">
        <v>26</v>
      </c>
    </row>
    <row r="44" spans="3:7" s="273" customFormat="1" ht="13.5" customHeight="1" x14ac:dyDescent="0.3">
      <c r="D44" s="296"/>
      <c r="E44" s="297" t="s">
        <v>47</v>
      </c>
      <c r="F44" s="298" t="s">
        <v>48</v>
      </c>
      <c r="G44" s="294">
        <v>27</v>
      </c>
    </row>
    <row r="45" spans="3:7" s="273" customFormat="1" ht="13.5" customHeight="1" x14ac:dyDescent="0.3">
      <c r="D45" s="296"/>
      <c r="E45" s="297" t="s">
        <v>49</v>
      </c>
      <c r="F45" s="298" t="s">
        <v>50</v>
      </c>
      <c r="G45" s="294">
        <v>28</v>
      </c>
    </row>
    <row r="46" spans="3:7" s="273" customFormat="1" ht="13.5" customHeight="1" x14ac:dyDescent="0.3">
      <c r="D46" s="296"/>
      <c r="E46" s="297" t="s">
        <v>26</v>
      </c>
      <c r="F46" s="298" t="s">
        <v>51</v>
      </c>
      <c r="G46" s="294">
        <v>29</v>
      </c>
    </row>
    <row r="47" spans="3:7" s="273" customFormat="1" ht="21.75" customHeight="1" x14ac:dyDescent="0.3">
      <c r="D47" s="296"/>
      <c r="E47" s="297"/>
      <c r="F47" s="286"/>
      <c r="G47" s="294"/>
    </row>
    <row r="48" spans="3:7" s="273" customFormat="1" ht="21.75" customHeight="1" x14ac:dyDescent="0.3">
      <c r="C48" s="307" t="s">
        <v>52</v>
      </c>
      <c r="D48" s="276"/>
      <c r="E48" s="308"/>
      <c r="F48" s="289"/>
      <c r="G48" s="309"/>
    </row>
    <row r="49" spans="4:7" s="273" customFormat="1" ht="11.1" customHeight="1" x14ac:dyDescent="0.3">
      <c r="D49" s="296"/>
      <c r="E49" s="297"/>
      <c r="F49" s="286"/>
      <c r="G49" s="294"/>
    </row>
    <row r="50" spans="4:7" ht="18" customHeight="1" x14ac:dyDescent="0.3">
      <c r="D50" s="285" t="s">
        <v>53</v>
      </c>
      <c r="F50" s="298" t="s">
        <v>54</v>
      </c>
      <c r="G50" s="294">
        <v>30</v>
      </c>
    </row>
    <row r="51" spans="4:7" ht="18" customHeight="1" x14ac:dyDescent="0.3">
      <c r="D51" s="285" t="s">
        <v>55</v>
      </c>
      <c r="F51" s="348" t="s">
        <v>56</v>
      </c>
      <c r="G51" s="294">
        <v>31</v>
      </c>
    </row>
    <row r="52" spans="4:7" ht="18" customHeight="1" x14ac:dyDescent="0.3">
      <c r="D52" s="285" t="s">
        <v>57</v>
      </c>
      <c r="E52" s="297"/>
      <c r="F52" s="298" t="s">
        <v>58</v>
      </c>
      <c r="G52" s="294">
        <v>32</v>
      </c>
    </row>
    <row r="53" spans="4:7" ht="18" customHeight="1" x14ac:dyDescent="0.3">
      <c r="D53" s="285" t="s">
        <v>59</v>
      </c>
      <c r="F53" s="298" t="s">
        <v>60</v>
      </c>
      <c r="G53" s="283" t="s">
        <v>61</v>
      </c>
    </row>
    <row r="54" spans="4:7" ht="25.5" customHeight="1" x14ac:dyDescent="0.25">
      <c r="D54" s="438"/>
      <c r="E54" s="438"/>
      <c r="F54" s="438"/>
      <c r="G54" s="438"/>
    </row>
  </sheetData>
  <sheetProtection algorithmName="SHA-512" hashValue="Ojxag3FrPU5SbyIgUcCgzcM0YwcrePUhU6Qyo9loH2NGdD36YtE74wYQDB3a9yc+Kq/5izrnvJFsQMSa875R1A==" saltValue="edh3uvVtc1rdXOfn3Bt2eQ==" spinCount="100000" sheet="1" scenarios="1"/>
  <mergeCells count="5">
    <mergeCell ref="B2:G2"/>
    <mergeCell ref="B3:G3"/>
    <mergeCell ref="B4:G4"/>
    <mergeCell ref="B6:G6"/>
    <mergeCell ref="D54:G54"/>
  </mergeCells>
  <hyperlinks>
    <hyperlink ref="F9" location="INTRODUCTION!A1" display="INTRODUCTION" xr:uid="{00000000-0004-0000-0100-000000000000}"/>
    <hyperlink ref="F10" location="SERVICES!A1" display="SERVICES" xr:uid="{00000000-0004-0000-0100-000001000000}"/>
    <hyperlink ref="F11" location="TRENDS!A1" display="TRENDS" xr:uid="{00000000-0004-0000-0100-000002000000}"/>
    <hyperlink ref="F15" location="'RATIO OVERVIEW'!A1" display="RATIO OVERVIEW" xr:uid="{00000000-0004-0000-0100-000003000000}"/>
    <hyperlink ref="F18" location="'OPERATING RESERVE REGION'!A1" display="OPERATING RESERVE REGION" xr:uid="{00000000-0004-0000-0100-000004000000}"/>
    <hyperlink ref="F19" location="'OPERATING RESERVE FIN AND SIZE'!A1" display="OPERATING RESERVE FIN AND SIZE" xr:uid="{00000000-0004-0000-0100-000005000000}"/>
    <hyperlink ref="F20" location="'OPERATING RESERVE CARNEGIE'!A1" display="OPERATING RESERVE CARNEGIE " xr:uid="{00000000-0004-0000-0100-000006000000}"/>
    <hyperlink ref="F23" location="'DEBT REGION'!A1" display="DEBT REGION" xr:uid="{00000000-0004-0000-0100-000007000000}"/>
    <hyperlink ref="F24" location="'DEBT FIN AND SIZE'!A1" display="DEBT FIN AND SIZE" xr:uid="{00000000-0004-0000-0100-000008000000}"/>
    <hyperlink ref="F25" location="'DEBT CARNEGIE'!A1" display="DEBT CARNEGIE" xr:uid="{00000000-0004-0000-0100-000009000000}"/>
    <hyperlink ref="F28" location="'CHANGE NET ASSETS REGION'!A1" display="CHANGE NET ASSETS REGION" xr:uid="{00000000-0004-0000-0100-00000A000000}"/>
    <hyperlink ref="F29" location="'CHANGE NET ASSETS FIN AND SIZE'!A1" display="CHANGE NET ASSETS FIN AND SIZE" xr:uid="{00000000-0004-0000-0100-00000B000000}"/>
    <hyperlink ref="F30" location="'CHANGE NET ASSETS CARNEGIE'!A1" display="CHANGE NET ASSETS CARNEGIE" xr:uid="{00000000-0004-0000-0100-00000C000000}"/>
    <hyperlink ref="F33" location="'OPERATING MARGIN REGION'!A1" display="OPERATING MARGIN REGION" xr:uid="{00000000-0004-0000-0100-00000D000000}"/>
    <hyperlink ref="F34" location="'OPERATING MARGIN FIN AND SIZE'!A1" display="OPERATING MARGIN FIN AND SIZE" xr:uid="{00000000-0004-0000-0100-00000E000000}"/>
    <hyperlink ref="F35" location="'OPERATING MARGIN CARNEGIE'!A1" display="OPERATING MARGIN CARNEGIE" xr:uid="{00000000-0004-0000-0100-00000F000000}"/>
    <hyperlink ref="F39" location="'FIT SCORE STANDARD MEASURES'!A1" display="FIT SCORE STANDARD MEASURES" xr:uid="{00000000-0004-0000-0100-000010000000}"/>
    <hyperlink ref="F42" location="'FIT SCORE NATIONAL'!A1" display="FIT SCORE NATIONAL" xr:uid="{00000000-0004-0000-0100-000011000000}"/>
    <hyperlink ref="F43" location="'FIT SCORE REGION'!A1" display="FIT SCORE REGION" xr:uid="{00000000-0004-0000-0100-000012000000}"/>
    <hyperlink ref="F44" location="'FIT SCORE FINANCIAL'!A1" display="FIT SCORE FINANCIAL" xr:uid="{00000000-0004-0000-0100-000013000000}"/>
    <hyperlink ref="F45" location="'FIT SCORE SIZE'!A1" display="FIT SCORE SIZE" xr:uid="{00000000-0004-0000-0100-000014000000}"/>
    <hyperlink ref="F46" location="'FIT SCORE CARNEGIE'!A1" display="FIT SCORE CARNEGIE" xr:uid="{00000000-0004-0000-0100-000015000000}"/>
    <hyperlink ref="F50" location="DATA!A1" display="DATA" xr:uid="{00000000-0004-0000-0100-000016000000}"/>
    <hyperlink ref="F52" location="PROJECTION!A1" display="PROJECTION" xr:uid="{00000000-0004-0000-0100-000017000000}"/>
    <hyperlink ref="F53" location="APPENDIX!A1" display="APPENDIX" xr:uid="{00000000-0004-0000-0100-000018000000}"/>
    <hyperlink ref="F51" location="'EXPENDABLE NET ASSETS'!A1" display="EXPENDABLE NET ASSETS" xr:uid="{00000000-0004-0000-0100-000019000000}"/>
  </hyperlinks>
  <pageMargins left="0.75" right="0.5" top="1" bottom="0.5" header="0.5" footer="0.5"/>
  <pageSetup scale="7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
    <pageSetUpPr autoPageBreaks="0" fitToPage="1"/>
  </sheetPr>
  <dimension ref="A1:K72"/>
  <sheetViews>
    <sheetView showGridLines="0" showRowColHeaders="0" zoomScaleNormal="100" workbookViewId="0"/>
  </sheetViews>
  <sheetFormatPr defaultColWidth="8.88671875" defaultRowHeight="13.2" x14ac:dyDescent="0.25"/>
  <cols>
    <col min="1" max="2" width="5.33203125" customWidth="1"/>
    <col min="3" max="9" width="12.6640625" customWidth="1"/>
    <col min="10" max="10" width="15.88671875" customWidth="1"/>
    <col min="11" max="11" width="12.6640625" customWidth="1"/>
  </cols>
  <sheetData>
    <row r="1" spans="1:10" x14ac:dyDescent="0.25">
      <c r="A1" s="78"/>
    </row>
    <row r="2" spans="1:10" ht="22.8" x14ac:dyDescent="0.4">
      <c r="B2" s="51" t="s">
        <v>268</v>
      </c>
    </row>
    <row r="3" spans="1:10" ht="21" customHeight="1" x14ac:dyDescent="0.3">
      <c r="B3" s="15"/>
    </row>
    <row r="4" spans="1:10" ht="46.5" customHeight="1" x14ac:dyDescent="0.25">
      <c r="B4" s="453" t="s">
        <v>269</v>
      </c>
      <c r="C4" s="457"/>
      <c r="D4" s="457"/>
      <c r="E4" s="457"/>
      <c r="F4" s="457"/>
      <c r="G4" s="457"/>
      <c r="H4" s="457"/>
      <c r="I4" s="457"/>
      <c r="J4" s="457"/>
    </row>
    <row r="5" spans="1:10" ht="15" customHeight="1" x14ac:dyDescent="0.3">
      <c r="B5" s="15"/>
      <c r="C5" s="30"/>
      <c r="D5" s="30"/>
      <c r="E5" s="30"/>
      <c r="F5" s="30"/>
      <c r="G5" s="30"/>
      <c r="H5" s="30"/>
      <c r="I5" s="30"/>
      <c r="J5" s="30"/>
    </row>
    <row r="6" spans="1:10" ht="15" customHeight="1" x14ac:dyDescent="0.3">
      <c r="B6" s="15"/>
      <c r="C6" s="383"/>
      <c r="D6" s="225" t="s">
        <v>129</v>
      </c>
      <c r="E6" s="225" t="s">
        <v>130</v>
      </c>
      <c r="F6" s="225" t="s">
        <v>131</v>
      </c>
      <c r="G6" s="225" t="s">
        <v>132</v>
      </c>
      <c r="H6" s="225" t="s">
        <v>133</v>
      </c>
      <c r="I6" s="225" t="s">
        <v>134</v>
      </c>
    </row>
    <row r="7" spans="1:10" ht="15" customHeight="1" x14ac:dyDescent="0.3">
      <c r="B7" s="15"/>
      <c r="C7" s="43" t="str">
        <f>'OPERATING RESERVE REGION'!C7</f>
        <v>TEXAS LUTHERAN</v>
      </c>
      <c r="D7" s="62">
        <f>IF(ISERROR(DATA!C8)," ",DATA!C8)</f>
        <v>4.2120171764852676</v>
      </c>
      <c r="E7" s="163">
        <f>IF(ISERROR(DATA!D8)," ",DATA!D8)</f>
        <v>6.6154766269422156</v>
      </c>
      <c r="F7" s="62">
        <f>IF(ISERROR(DATA!E8)," ",DATA!E8)</f>
        <v>3.1546000705773585</v>
      </c>
      <c r="G7" s="163">
        <f>IF(ISERROR(DATA!F8)," ",DATA!F8)</f>
        <v>2.9889549337855192</v>
      </c>
      <c r="H7" s="62">
        <f>IF(ISERROR(DATA!G8)," ",DATA!G8)</f>
        <v>3.4025287924581828</v>
      </c>
      <c r="I7" s="164">
        <f>IF(ISERROR(DATA!H8)," ",DATA!H8)</f>
        <v>3.3026921007914694</v>
      </c>
    </row>
    <row r="8" spans="1:10" ht="20.25" customHeight="1" x14ac:dyDescent="0.3">
      <c r="B8" s="15"/>
    </row>
    <row r="9" spans="1:10" ht="36" customHeight="1" x14ac:dyDescent="0.3">
      <c r="B9" s="15"/>
      <c r="C9" s="455" t="s">
        <v>270</v>
      </c>
      <c r="D9" s="455"/>
      <c r="E9" s="455"/>
      <c r="F9" s="455"/>
      <c r="G9" s="455"/>
      <c r="H9" s="455"/>
      <c r="I9" s="455"/>
      <c r="J9" s="455"/>
    </row>
    <row r="10" spans="1:10" ht="15" customHeight="1" x14ac:dyDescent="0.3">
      <c r="B10" s="15"/>
    </row>
    <row r="11" spans="1:10" ht="27.75" customHeight="1" x14ac:dyDescent="0.25"/>
    <row r="12" spans="1:10" ht="15.75" customHeight="1" x14ac:dyDescent="0.25"/>
    <row r="13" spans="1:10" ht="20.25" customHeight="1" x14ac:dyDescent="0.25"/>
    <row r="14" spans="1:10" ht="20.25" customHeight="1" x14ac:dyDescent="0.25"/>
    <row r="15" spans="1:10" ht="20.25" customHeight="1" x14ac:dyDescent="0.25"/>
    <row r="16" spans="1:10" ht="20.25" customHeight="1" x14ac:dyDescent="0.25"/>
    <row r="17" spans="2:9" ht="20.25" customHeight="1" x14ac:dyDescent="0.25"/>
    <row r="18" spans="2:9" ht="20.25" customHeight="1" x14ac:dyDescent="0.25"/>
    <row r="19" spans="2:9" ht="20.25" customHeight="1" x14ac:dyDescent="0.25"/>
    <row r="20" spans="2:9" ht="20.25" customHeight="1" x14ac:dyDescent="0.25"/>
    <row r="21" spans="2:9" ht="20.25" customHeight="1" x14ac:dyDescent="0.25"/>
    <row r="22" spans="2:9" ht="20.25" customHeight="1" x14ac:dyDescent="0.25"/>
    <row r="23" spans="2:9" ht="20.25" customHeight="1" x14ac:dyDescent="0.25"/>
    <row r="24" spans="2:9" ht="15.6" x14ac:dyDescent="0.3">
      <c r="B24" s="15"/>
    </row>
    <row r="25" spans="2:9" ht="15.6" x14ac:dyDescent="0.3">
      <c r="B25" s="15"/>
    </row>
    <row r="26" spans="2:9" ht="31.5" customHeight="1" x14ac:dyDescent="0.25">
      <c r="D26" s="2"/>
    </row>
    <row r="27" spans="2:9" ht="15" customHeight="1" x14ac:dyDescent="0.25">
      <c r="D27" s="2"/>
    </row>
    <row r="28" spans="2:9" ht="15" customHeight="1" x14ac:dyDescent="0.25">
      <c r="C28" s="5"/>
      <c r="D28" s="225" t="str">
        <f>D6</f>
        <v>2013-2014</v>
      </c>
      <c r="E28" s="225" t="str">
        <f t="shared" ref="E28:I28" si="0">E6</f>
        <v>2014-2015</v>
      </c>
      <c r="F28" s="225" t="str">
        <f t="shared" si="0"/>
        <v>2015-2016</v>
      </c>
      <c r="G28" s="225" t="str">
        <f t="shared" si="0"/>
        <v>2016-2017</v>
      </c>
      <c r="H28" s="225" t="str">
        <f t="shared" si="0"/>
        <v>2017-2018</v>
      </c>
      <c r="I28" s="225" t="str">
        <f t="shared" si="0"/>
        <v>2018-2019</v>
      </c>
    </row>
    <row r="29" spans="2:9" ht="15" customHeight="1" x14ac:dyDescent="0.25">
      <c r="C29" s="118" t="s">
        <v>175</v>
      </c>
      <c r="D29" s="156">
        <v>6.6767444376725997</v>
      </c>
      <c r="E29" s="157">
        <v>5.1682113786246102</v>
      </c>
      <c r="F29" s="156">
        <v>4.4551493890619502</v>
      </c>
      <c r="G29" s="157">
        <v>6.1482541160410298</v>
      </c>
      <c r="H29" s="156">
        <v>5.8841649126012801</v>
      </c>
      <c r="I29" s="157">
        <v>5.1252317251025703</v>
      </c>
    </row>
    <row r="30" spans="2:9" ht="15" customHeight="1" x14ac:dyDescent="0.25">
      <c r="C30" s="118" t="s">
        <v>271</v>
      </c>
      <c r="D30" s="156">
        <v>4.1531794289361104</v>
      </c>
      <c r="E30" s="157">
        <v>3.3794644175282702</v>
      </c>
      <c r="F30" s="156">
        <v>2.60422922256351</v>
      </c>
      <c r="G30" s="157">
        <v>3.8175312981119198</v>
      </c>
      <c r="H30" s="156">
        <v>3.6340864296991202</v>
      </c>
      <c r="I30" s="157">
        <v>3.1331489281490201</v>
      </c>
    </row>
    <row r="31" spans="2:9" ht="15" customHeight="1" x14ac:dyDescent="0.25">
      <c r="C31" s="118" t="s">
        <v>177</v>
      </c>
      <c r="D31" s="156">
        <v>2.2073206624578199</v>
      </c>
      <c r="E31" s="157">
        <v>1.44886749793643</v>
      </c>
      <c r="F31" s="156">
        <v>0.89950202951645097</v>
      </c>
      <c r="G31" s="157">
        <v>1.80442447285876</v>
      </c>
      <c r="H31" s="156">
        <v>1.64100514451341</v>
      </c>
      <c r="I31" s="157">
        <v>1.2665991503048999</v>
      </c>
    </row>
    <row r="32" spans="2:9" ht="15" customHeight="1" x14ac:dyDescent="0.25">
      <c r="C32" s="43" t="str">
        <f t="shared" ref="C32" si="1">C7</f>
        <v>TEXAS LUTHERAN</v>
      </c>
      <c r="D32" s="156">
        <f>D7</f>
        <v>4.2120171764852676</v>
      </c>
      <c r="E32" s="157">
        <f t="shared" ref="E32:I32" si="2">E7</f>
        <v>6.6154766269422156</v>
      </c>
      <c r="F32" s="156">
        <f t="shared" si="2"/>
        <v>3.1546000705773585</v>
      </c>
      <c r="G32" s="157">
        <f t="shared" si="2"/>
        <v>2.9889549337855192</v>
      </c>
      <c r="H32" s="156">
        <f t="shared" si="2"/>
        <v>3.4025287924581828</v>
      </c>
      <c r="I32" s="157">
        <f t="shared" si="2"/>
        <v>3.3026921007914694</v>
      </c>
    </row>
    <row r="33" spans="3:11" ht="30" customHeight="1" x14ac:dyDescent="0.25">
      <c r="C33" s="247" t="s">
        <v>138</v>
      </c>
      <c r="D33" s="384">
        <v>3</v>
      </c>
      <c r="E33" s="384">
        <v>3</v>
      </c>
      <c r="F33" s="384">
        <v>3</v>
      </c>
      <c r="G33" s="384">
        <v>3</v>
      </c>
      <c r="H33" s="384">
        <v>3</v>
      </c>
      <c r="I33" s="384">
        <v>3</v>
      </c>
    </row>
    <row r="34" spans="3:11" ht="15" customHeight="1" x14ac:dyDescent="0.3">
      <c r="C34" s="220" t="s">
        <v>272</v>
      </c>
    </row>
    <row r="36" spans="3:11" ht="21.75" customHeight="1" x14ac:dyDescent="0.25">
      <c r="C36" s="340" t="str">
        <f>D6</f>
        <v>2013-2014</v>
      </c>
      <c r="D36" s="340" t="str">
        <f t="shared" ref="D36:H36" si="3">E6</f>
        <v>2014-2015</v>
      </c>
      <c r="E36" s="340" t="str">
        <f t="shared" si="3"/>
        <v>2015-2016</v>
      </c>
      <c r="F36" s="340" t="str">
        <f t="shared" si="3"/>
        <v>2016-2017</v>
      </c>
      <c r="G36" s="340" t="str">
        <f t="shared" si="3"/>
        <v>2017-2018</v>
      </c>
      <c r="H36" s="340" t="str">
        <f t="shared" si="3"/>
        <v>2018-2019</v>
      </c>
      <c r="I36" s="55" t="s">
        <v>273</v>
      </c>
      <c r="J36" s="55" t="s">
        <v>274</v>
      </c>
      <c r="K36" s="56"/>
    </row>
    <row r="37" spans="3:11" ht="30" customHeight="1" x14ac:dyDescent="0.25">
      <c r="C37" s="64" t="str">
        <f t="shared" ref="C37:H37" si="4">IF(AND(D32&gt;=8,D32&lt;=10),D32,"")</f>
        <v/>
      </c>
      <c r="D37" s="64" t="str">
        <f t="shared" si="4"/>
        <v/>
      </c>
      <c r="E37" s="64" t="str">
        <f t="shared" si="4"/>
        <v/>
      </c>
      <c r="F37" s="64" t="str">
        <f t="shared" si="4"/>
        <v/>
      </c>
      <c r="G37" s="64" t="str">
        <f t="shared" si="4"/>
        <v/>
      </c>
      <c r="H37" s="65" t="str">
        <f t="shared" si="4"/>
        <v/>
      </c>
      <c r="I37" s="215" t="s">
        <v>275</v>
      </c>
      <c r="J37" s="468" t="s">
        <v>276</v>
      </c>
      <c r="K37" s="469"/>
    </row>
    <row r="38" spans="3:11" ht="30" customHeight="1" x14ac:dyDescent="0.25">
      <c r="C38" s="64" t="str">
        <f t="shared" ref="C38:H38" si="5">IF(AND(D32&gt;=6,D32&lt;8),D32,"")</f>
        <v/>
      </c>
      <c r="D38" s="64">
        <f t="shared" si="5"/>
        <v>6.6154766269422156</v>
      </c>
      <c r="E38" s="64" t="str">
        <f t="shared" si="5"/>
        <v/>
      </c>
      <c r="F38" s="64" t="str">
        <f t="shared" si="5"/>
        <v/>
      </c>
      <c r="G38" s="64" t="str">
        <f t="shared" si="5"/>
        <v/>
      </c>
      <c r="H38" s="65" t="str">
        <f t="shared" si="5"/>
        <v/>
      </c>
      <c r="I38" s="216" t="s">
        <v>277</v>
      </c>
      <c r="J38" s="468" t="s">
        <v>278</v>
      </c>
      <c r="K38" s="469"/>
    </row>
    <row r="39" spans="3:11" ht="30" customHeight="1" x14ac:dyDescent="0.25">
      <c r="C39" s="64">
        <f t="shared" ref="C39:H39" si="6">IF(AND(D32&gt;=4,D32&lt;6),D32,"")</f>
        <v>4.2120171764852676</v>
      </c>
      <c r="D39" s="64" t="str">
        <f t="shared" si="6"/>
        <v/>
      </c>
      <c r="E39" s="64" t="str">
        <f t="shared" si="6"/>
        <v/>
      </c>
      <c r="F39" s="64" t="str">
        <f t="shared" si="6"/>
        <v/>
      </c>
      <c r="G39" s="64" t="str">
        <f t="shared" si="6"/>
        <v/>
      </c>
      <c r="H39" s="65" t="str">
        <f t="shared" si="6"/>
        <v/>
      </c>
      <c r="I39" s="216" t="s">
        <v>279</v>
      </c>
      <c r="J39" s="468" t="s">
        <v>280</v>
      </c>
      <c r="K39" s="469"/>
    </row>
    <row r="40" spans="3:11" ht="30" customHeight="1" x14ac:dyDescent="0.25">
      <c r="C40" s="64" t="str">
        <f t="shared" ref="C40:H40" si="7">IF(AND(D32&gt;=2,D32&lt;4),D32,"")</f>
        <v/>
      </c>
      <c r="D40" s="64" t="str">
        <f t="shared" si="7"/>
        <v/>
      </c>
      <c r="E40" s="64">
        <f t="shared" si="7"/>
        <v>3.1546000705773585</v>
      </c>
      <c r="F40" s="64">
        <f t="shared" si="7"/>
        <v>2.9889549337855192</v>
      </c>
      <c r="G40" s="64">
        <f t="shared" si="7"/>
        <v>3.4025287924581828</v>
      </c>
      <c r="H40" s="65">
        <f t="shared" si="7"/>
        <v>3.3026921007914694</v>
      </c>
      <c r="I40" s="216" t="s">
        <v>281</v>
      </c>
      <c r="J40" s="468" t="s">
        <v>282</v>
      </c>
      <c r="K40" s="469"/>
    </row>
    <row r="41" spans="3:11" ht="30" customHeight="1" x14ac:dyDescent="0.25">
      <c r="C41" s="65" t="str">
        <f t="shared" ref="C41:G41" si="8">IF(AND(D32&gt;=-1,D32&lt;2),D32,"")</f>
        <v/>
      </c>
      <c r="D41" s="65" t="str">
        <f t="shared" si="8"/>
        <v/>
      </c>
      <c r="E41" s="65" t="str">
        <f t="shared" si="8"/>
        <v/>
      </c>
      <c r="F41" s="65" t="str">
        <f t="shared" si="8"/>
        <v/>
      </c>
      <c r="G41" s="65" t="str">
        <f t="shared" si="8"/>
        <v/>
      </c>
      <c r="H41" s="65" t="str">
        <f>IF(AND(I32&gt;=-1,I32&lt;2),I32,"")</f>
        <v/>
      </c>
      <c r="I41" s="216" t="s">
        <v>283</v>
      </c>
      <c r="J41" s="468" t="s">
        <v>284</v>
      </c>
      <c r="K41" s="469"/>
    </row>
    <row r="42" spans="3:11" ht="45" customHeight="1" x14ac:dyDescent="0.25">
      <c r="C42" s="65" t="str">
        <f t="shared" ref="C42:G42" si="9">IF(AND(D32&gt;=-4,D32&lt;-1),D32,"")</f>
        <v/>
      </c>
      <c r="D42" s="65" t="str">
        <f t="shared" si="9"/>
        <v/>
      </c>
      <c r="E42" s="65" t="str">
        <f t="shared" si="9"/>
        <v/>
      </c>
      <c r="F42" s="65" t="str">
        <f t="shared" si="9"/>
        <v/>
      </c>
      <c r="G42" s="65" t="str">
        <f t="shared" si="9"/>
        <v/>
      </c>
      <c r="H42" s="65" t="str">
        <f>IF(AND(I32&gt;=-4,I32&lt;-1),I32,"")</f>
        <v/>
      </c>
      <c r="I42" s="216" t="s">
        <v>285</v>
      </c>
      <c r="J42" s="468" t="s">
        <v>286</v>
      </c>
      <c r="K42" s="469"/>
    </row>
    <row r="44" spans="3:11" x14ac:dyDescent="0.25">
      <c r="C44" s="23"/>
    </row>
    <row r="45" spans="3:11" x14ac:dyDescent="0.25">
      <c r="C45" s="225"/>
      <c r="D45" s="225"/>
      <c r="E45" s="225"/>
      <c r="F45" s="225"/>
      <c r="G45" s="225"/>
      <c r="H45" s="225"/>
      <c r="I45" s="400"/>
    </row>
    <row r="50" spans="3:10" ht="17.25" customHeight="1" x14ac:dyDescent="0.25"/>
    <row r="51" spans="3:10" ht="17.25" customHeight="1" x14ac:dyDescent="0.25"/>
    <row r="52" spans="3:10" ht="17.25" customHeight="1" x14ac:dyDescent="0.25"/>
    <row r="53" spans="3:10" ht="17.25" customHeight="1" x14ac:dyDescent="0.25"/>
    <row r="54" spans="3:10" x14ac:dyDescent="0.25">
      <c r="J54" s="21"/>
    </row>
    <row r="55" spans="3:10" x14ac:dyDescent="0.25">
      <c r="J55" s="21"/>
    </row>
    <row r="56" spans="3:10" x14ac:dyDescent="0.25">
      <c r="C56" s="21"/>
      <c r="D56" s="21"/>
      <c r="E56" s="21"/>
      <c r="F56" s="21"/>
      <c r="G56" s="21"/>
      <c r="H56" s="21"/>
      <c r="I56" s="21"/>
      <c r="J56" s="21"/>
    </row>
    <row r="57" spans="3:10" x14ac:dyDescent="0.25">
      <c r="J57" s="21"/>
    </row>
    <row r="60" spans="3:10" ht="22.5" customHeight="1" x14ac:dyDescent="0.25"/>
    <row r="61" spans="3:10" ht="22.5" customHeight="1" x14ac:dyDescent="0.25"/>
    <row r="62" spans="3:10" ht="22.5" customHeight="1" x14ac:dyDescent="0.25"/>
    <row r="63" spans="3:10" ht="22.5" customHeight="1" x14ac:dyDescent="0.25"/>
    <row r="64" spans="3:10" ht="22.5" customHeight="1" x14ac:dyDescent="0.25"/>
    <row r="65" ht="22.5" customHeight="1" x14ac:dyDescent="0.25"/>
    <row r="66" ht="22.5" customHeight="1" x14ac:dyDescent="0.25"/>
    <row r="67" ht="22.5" customHeight="1" x14ac:dyDescent="0.25"/>
    <row r="68" ht="22.5" customHeight="1" x14ac:dyDescent="0.25"/>
    <row r="69" ht="22.5" customHeight="1" x14ac:dyDescent="0.25"/>
    <row r="70" ht="22.5" customHeight="1" x14ac:dyDescent="0.25"/>
    <row r="71" ht="22.5" customHeight="1" x14ac:dyDescent="0.25"/>
    <row r="72" ht="22.5" customHeight="1" x14ac:dyDescent="0.25"/>
  </sheetData>
  <sheetProtection algorithmName="SHA-512" hashValue="0YDNAv4yT8TxTA7v9O9YqB4J/gehAEE3s+WO2yYdUK3EvDrsiqLAfdgSvKhzFyplEUxXCjRDNLpCss2IwX5cqg==" saltValue="zpXDFyh3Q3of71J86YLWtw==" spinCount="100000" sheet="1" scenarios="1"/>
  <mergeCells count="8">
    <mergeCell ref="J42:K42"/>
    <mergeCell ref="B4:J4"/>
    <mergeCell ref="C9:J9"/>
    <mergeCell ref="J37:K37"/>
    <mergeCell ref="J38:K38"/>
    <mergeCell ref="J41:K41"/>
    <mergeCell ref="J39:K39"/>
    <mergeCell ref="J40:K40"/>
  </mergeCells>
  <phoneticPr fontId="8" type="noConversion"/>
  <printOptions horizontalCentered="1"/>
  <pageMargins left="0.69" right="0.91" top="1" bottom="1" header="0.5" footer="0.5"/>
  <pageSetup scale="65" orientation="portrait" r:id="rId1"/>
  <headerFooter alignWithMargins="0">
    <oddFooter>&amp;L&amp;11&amp;K000000CIC Financial Indicators Tool&amp;C&amp;K0000002021&amp;R&amp;11&amp;K000000&amp;P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pageSetUpPr autoPageBreaks="0" fitToPage="1"/>
  </sheetPr>
  <dimension ref="B2:M89"/>
  <sheetViews>
    <sheetView showGridLines="0" showRowColHeaders="0" zoomScale="106" zoomScaleNormal="106"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5.6640625" customWidth="1"/>
    <col min="11" max="11" width="12.6640625" customWidth="1"/>
  </cols>
  <sheetData>
    <row r="2" spans="2:11" s="52" customFormat="1" ht="23.25" customHeight="1" x14ac:dyDescent="0.4">
      <c r="B2" s="51" t="s">
        <v>287</v>
      </c>
    </row>
    <row r="3" spans="2:11" ht="21.75" customHeight="1" x14ac:dyDescent="0.3">
      <c r="B3" s="41"/>
      <c r="C3" s="41"/>
      <c r="D3" s="41"/>
      <c r="E3" s="41"/>
      <c r="F3" s="41"/>
      <c r="G3" s="41"/>
    </row>
    <row r="4" spans="2:11" ht="45" customHeight="1" x14ac:dyDescent="0.25">
      <c r="B4" s="453" t="s">
        <v>269</v>
      </c>
      <c r="C4" s="457"/>
      <c r="D4" s="457"/>
      <c r="E4" s="457"/>
      <c r="F4" s="457"/>
      <c r="G4" s="457"/>
      <c r="H4" s="457"/>
      <c r="I4" s="457"/>
      <c r="J4" s="457"/>
    </row>
    <row r="5" spans="2:11" ht="15" customHeight="1" x14ac:dyDescent="0.3">
      <c r="B5" s="48"/>
      <c r="C5" s="30"/>
      <c r="D5" s="30"/>
      <c r="E5" s="30"/>
      <c r="F5" s="30"/>
      <c r="G5" s="30"/>
      <c r="H5" s="30"/>
      <c r="I5" s="30"/>
      <c r="J5" s="30"/>
    </row>
    <row r="6" spans="2:11" ht="15" customHeight="1" x14ac:dyDescent="0.3">
      <c r="B6" s="48"/>
      <c r="C6" s="383"/>
      <c r="D6" s="225" t="s">
        <v>129</v>
      </c>
      <c r="E6" s="225" t="s">
        <v>130</v>
      </c>
      <c r="F6" s="225" t="s">
        <v>131</v>
      </c>
      <c r="G6" s="225" t="s">
        <v>132</v>
      </c>
      <c r="H6" s="225" t="s">
        <v>133</v>
      </c>
      <c r="I6" s="225" t="s">
        <v>134</v>
      </c>
    </row>
    <row r="7" spans="2:11" ht="15" customHeight="1" x14ac:dyDescent="0.3">
      <c r="B7" s="48"/>
      <c r="C7" s="43" t="str">
        <f>'OPERATING RESERVE REGION'!C7</f>
        <v>TEXAS LUTHERAN</v>
      </c>
      <c r="D7" s="62">
        <f>IF(ISERROR(DATA!C8)," ",DATA!C8)</f>
        <v>4.2120171764852676</v>
      </c>
      <c r="E7" s="163">
        <f>IF(ISERROR(DATA!D8)," ",DATA!D8)</f>
        <v>6.6154766269422156</v>
      </c>
      <c r="F7" s="62">
        <f>IF(ISERROR(DATA!E8)," ",DATA!E8)</f>
        <v>3.1546000705773585</v>
      </c>
      <c r="G7" s="163">
        <f>IF(ISERROR(DATA!F8)," ",DATA!F8)</f>
        <v>2.9889549337855192</v>
      </c>
      <c r="H7" s="62">
        <f>IF(ISERROR(DATA!G8)," ",DATA!G8)</f>
        <v>3.4025287924581828</v>
      </c>
      <c r="I7" s="164">
        <f>IF(ISERROR(DATA!H8)," ",DATA!H8)</f>
        <v>3.3026921007914694</v>
      </c>
    </row>
    <row r="8" spans="2:11" ht="20.25" customHeight="1" x14ac:dyDescent="0.3">
      <c r="B8" s="48"/>
      <c r="C8" s="30"/>
      <c r="D8" s="30"/>
      <c r="E8" s="30"/>
      <c r="F8" s="30"/>
      <c r="G8" s="30"/>
      <c r="H8" s="30"/>
      <c r="I8" s="30"/>
      <c r="J8" s="30"/>
    </row>
    <row r="9" spans="2:11" ht="33" customHeight="1" x14ac:dyDescent="0.3">
      <c r="B9" s="48"/>
      <c r="C9" s="455" t="s">
        <v>288</v>
      </c>
      <c r="D9" s="455"/>
      <c r="E9" s="455"/>
      <c r="F9" s="455"/>
      <c r="G9" s="455"/>
      <c r="H9" s="455"/>
      <c r="I9" s="455"/>
      <c r="J9" s="455"/>
      <c r="K9" s="455"/>
    </row>
    <row r="10" spans="2:11" ht="15" customHeight="1" x14ac:dyDescent="0.3">
      <c r="B10" s="48"/>
      <c r="C10" s="30"/>
      <c r="D10" s="30"/>
      <c r="E10" s="30"/>
      <c r="F10" s="30"/>
      <c r="G10" s="30"/>
      <c r="H10" s="30"/>
      <c r="I10" s="30"/>
      <c r="J10" s="30"/>
    </row>
    <row r="11" spans="2:11" ht="12" customHeight="1" x14ac:dyDescent="0.25"/>
    <row r="12" spans="2:11" ht="12" customHeight="1" x14ac:dyDescent="0.25"/>
    <row r="13" spans="2:11" ht="12" customHeight="1" x14ac:dyDescent="0.25"/>
    <row r="14" spans="2:11" ht="12" customHeight="1" x14ac:dyDescent="0.25"/>
    <row r="15" spans="2:11" ht="12" customHeight="1" x14ac:dyDescent="0.25"/>
    <row r="16" spans="2:11"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167</v>
      </c>
      <c r="D36" s="140">
        <v>4.9812574588721006</v>
      </c>
      <c r="E36" s="141">
        <v>4.1136750595432297</v>
      </c>
      <c r="F36" s="142">
        <v>3.7348122384971352</v>
      </c>
      <c r="G36" s="141">
        <v>4.8754557954995796</v>
      </c>
      <c r="H36" s="142">
        <v>4.4577086162651796</v>
      </c>
      <c r="I36" s="143">
        <v>3.9954267689764449</v>
      </c>
    </row>
    <row r="37" spans="2:13" x14ac:dyDescent="0.25">
      <c r="C37" s="117" t="s">
        <v>168</v>
      </c>
      <c r="D37" s="144">
        <v>4.1531794289361104</v>
      </c>
      <c r="E37" s="145">
        <v>3.3636693103928299</v>
      </c>
      <c r="F37" s="146">
        <v>2.5104722032406102</v>
      </c>
      <c r="G37" s="145">
        <v>3.8040039747212999</v>
      </c>
      <c r="H37" s="146">
        <v>3.4635115513569898</v>
      </c>
      <c r="I37" s="147">
        <v>2.9953446661203502</v>
      </c>
    </row>
    <row r="38" spans="2:13" x14ac:dyDescent="0.25">
      <c r="C38" s="117" t="s">
        <v>169</v>
      </c>
      <c r="D38" s="144">
        <v>4.4278758118782902</v>
      </c>
      <c r="E38" s="145">
        <v>3.3498991344730298</v>
      </c>
      <c r="F38" s="146">
        <v>2.8319809601740298</v>
      </c>
      <c r="G38" s="145">
        <v>4.13496608439055</v>
      </c>
      <c r="H38" s="146">
        <v>3.9800072765410399</v>
      </c>
      <c r="I38" s="147">
        <v>3.1331489281490201</v>
      </c>
    </row>
    <row r="39" spans="2:13" x14ac:dyDescent="0.25">
      <c r="C39" s="117" t="s">
        <v>170</v>
      </c>
      <c r="D39" s="144">
        <v>5.1694330435443199</v>
      </c>
      <c r="E39" s="145">
        <v>3.8563468446687499</v>
      </c>
      <c r="F39" s="146">
        <v>3.5167105536231298</v>
      </c>
      <c r="G39" s="145">
        <v>4.9487459441720496</v>
      </c>
      <c r="H39" s="146">
        <v>4.1358275043966399</v>
      </c>
      <c r="I39" s="147">
        <v>4.0954432945546397</v>
      </c>
    </row>
    <row r="40" spans="2:13" x14ac:dyDescent="0.25">
      <c r="C40" s="117" t="s">
        <v>171</v>
      </c>
      <c r="D40" s="144">
        <v>3.5415645791769399</v>
      </c>
      <c r="E40" s="145">
        <v>2.8151746883298601</v>
      </c>
      <c r="F40" s="146">
        <v>1.9475470391297101</v>
      </c>
      <c r="G40" s="145">
        <v>2.92579711195124</v>
      </c>
      <c r="H40" s="146">
        <v>3.1829200058082798</v>
      </c>
      <c r="I40" s="147">
        <v>2.6896467642619002</v>
      </c>
    </row>
    <row r="41" spans="2:13" x14ac:dyDescent="0.25">
      <c r="C41" s="117" t="s">
        <v>172</v>
      </c>
      <c r="D41" s="144">
        <v>3.8627883653355499</v>
      </c>
      <c r="E41" s="145">
        <v>3.4922453966590599</v>
      </c>
      <c r="F41" s="146">
        <v>3.0844276074133998</v>
      </c>
      <c r="G41" s="145">
        <v>3.4184891358676501</v>
      </c>
      <c r="H41" s="146">
        <v>3.60649941473473</v>
      </c>
      <c r="I41" s="147">
        <v>2.8979472499602599</v>
      </c>
    </row>
    <row r="42" spans="2:13" x14ac:dyDescent="0.25">
      <c r="C42" s="117" t="s">
        <v>173</v>
      </c>
      <c r="D42" s="392">
        <v>4.1531794289361104</v>
      </c>
      <c r="E42" s="393">
        <v>3.3794644175282702</v>
      </c>
      <c r="F42" s="394">
        <v>2.60422922256351</v>
      </c>
      <c r="G42" s="393">
        <v>3.8175312981119198</v>
      </c>
      <c r="H42" s="394">
        <v>3.6340864296991202</v>
      </c>
      <c r="I42" s="395">
        <v>3.1331489281490201</v>
      </c>
    </row>
    <row r="43" spans="2:13" ht="21" customHeight="1" x14ac:dyDescent="0.25">
      <c r="C43" s="247" t="s">
        <v>138</v>
      </c>
      <c r="D43" s="384">
        <v>3</v>
      </c>
      <c r="E43" s="384">
        <v>3</v>
      </c>
      <c r="F43" s="384">
        <v>3</v>
      </c>
      <c r="G43" s="384">
        <v>3</v>
      </c>
      <c r="H43" s="384">
        <v>3</v>
      </c>
      <c r="I43" s="384">
        <v>3</v>
      </c>
    </row>
    <row r="44" spans="2:13" ht="30.75" customHeight="1" x14ac:dyDescent="0.3">
      <c r="C44" s="455" t="s">
        <v>174</v>
      </c>
      <c r="D44" s="455"/>
      <c r="E44" s="455"/>
      <c r="F44" s="455"/>
      <c r="G44" s="455"/>
      <c r="H44" s="455"/>
      <c r="I44" s="455"/>
      <c r="J44" s="455"/>
      <c r="K44" s="455"/>
      <c r="L44" s="53"/>
      <c r="M44" s="53"/>
    </row>
    <row r="45" spans="2:13" ht="15.75"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9" ht="12" customHeight="1" x14ac:dyDescent="0.25"/>
    <row r="66" spans="3:9" ht="12" customHeight="1" x14ac:dyDescent="0.25"/>
    <row r="67" spans="3:9" ht="12" customHeight="1" x14ac:dyDescent="0.25"/>
    <row r="68" spans="3:9" ht="12" customHeight="1" x14ac:dyDescent="0.25"/>
    <row r="69" spans="3:9" ht="12" customHeight="1" x14ac:dyDescent="0.25"/>
    <row r="70" spans="3:9" ht="15" customHeight="1" x14ac:dyDescent="0.25">
      <c r="D70" s="225" t="str">
        <f>D6</f>
        <v>2013-2014</v>
      </c>
      <c r="E70" s="225" t="str">
        <f t="shared" ref="E70:I70" si="1">E6</f>
        <v>2014-2015</v>
      </c>
      <c r="F70" s="225" t="str">
        <f t="shared" si="1"/>
        <v>2015-2016</v>
      </c>
      <c r="G70" s="225" t="str">
        <f t="shared" si="1"/>
        <v>2016-2017</v>
      </c>
      <c r="H70" s="225" t="str">
        <f t="shared" si="1"/>
        <v>2017-2018</v>
      </c>
      <c r="I70" s="225" t="str">
        <f t="shared" si="1"/>
        <v>2018-2019</v>
      </c>
    </row>
    <row r="71" spans="3:9" x14ac:dyDescent="0.25">
      <c r="C71" s="118" t="s">
        <v>175</v>
      </c>
      <c r="D71" s="140">
        <v>5.8261868873189204</v>
      </c>
      <c r="E71" s="141">
        <v>5.4286988856944651</v>
      </c>
      <c r="F71" s="142">
        <v>4.2183461907160549</v>
      </c>
      <c r="G71" s="141">
        <v>5.2635425713691344</v>
      </c>
      <c r="H71" s="142">
        <v>4.8222182368180704</v>
      </c>
      <c r="I71" s="143">
        <v>5.0572586861096696</v>
      </c>
    </row>
    <row r="72" spans="3:9" x14ac:dyDescent="0.25">
      <c r="C72" s="118" t="s">
        <v>176</v>
      </c>
      <c r="D72" s="144">
        <v>3.8627883653355499</v>
      </c>
      <c r="E72" s="145">
        <v>3.4922453966590599</v>
      </c>
      <c r="F72" s="146">
        <v>3.0844276074133998</v>
      </c>
      <c r="G72" s="145">
        <v>3.4184891358676501</v>
      </c>
      <c r="H72" s="146">
        <v>3.60649941473473</v>
      </c>
      <c r="I72" s="147">
        <v>2.8979472499602599</v>
      </c>
    </row>
    <row r="73" spans="3:9" x14ac:dyDescent="0.25">
      <c r="C73" s="118" t="s">
        <v>177</v>
      </c>
      <c r="D73" s="148">
        <v>2.280253496168855</v>
      </c>
      <c r="E73" s="149">
        <v>1.7761685174296251</v>
      </c>
      <c r="F73" s="150">
        <v>1.1326136795992194</v>
      </c>
      <c r="G73" s="149">
        <v>1.5494234078487898</v>
      </c>
      <c r="H73" s="150">
        <v>1.34018871471778</v>
      </c>
      <c r="I73" s="151">
        <v>1.7940281382029899</v>
      </c>
    </row>
    <row r="74" spans="3:9" x14ac:dyDescent="0.25">
      <c r="C74" s="117" t="s">
        <v>173</v>
      </c>
      <c r="D74" s="392">
        <v>4.1531794289361104</v>
      </c>
      <c r="E74" s="393">
        <v>3.3794644175282702</v>
      </c>
      <c r="F74" s="394">
        <v>2.60422922256351</v>
      </c>
      <c r="G74" s="393">
        <v>3.8175312981119198</v>
      </c>
      <c r="H74" s="394">
        <v>3.6340864296991202</v>
      </c>
      <c r="I74" s="395">
        <v>3.1331489281490201</v>
      </c>
    </row>
    <row r="75" spans="3:9" x14ac:dyDescent="0.25">
      <c r="C75" s="43" t="str">
        <f t="shared" ref="C75:I75" si="2">C7</f>
        <v>TEXAS LUTHERAN</v>
      </c>
      <c r="D75" s="62">
        <f t="shared" si="2"/>
        <v>4.2120171764852676</v>
      </c>
      <c r="E75" s="63">
        <f t="shared" si="2"/>
        <v>6.6154766269422156</v>
      </c>
      <c r="F75" s="71">
        <f t="shared" si="2"/>
        <v>3.1546000705773585</v>
      </c>
      <c r="G75" s="63">
        <f t="shared" si="2"/>
        <v>2.9889549337855192</v>
      </c>
      <c r="H75" s="71">
        <f t="shared" si="2"/>
        <v>3.4025287924581828</v>
      </c>
      <c r="I75" s="72">
        <f t="shared" si="2"/>
        <v>3.3026921007914694</v>
      </c>
    </row>
    <row r="76" spans="3:9" x14ac:dyDescent="0.25">
      <c r="C76" s="247" t="s">
        <v>138</v>
      </c>
      <c r="D76" s="384">
        <v>3</v>
      </c>
      <c r="E76" s="384">
        <v>3</v>
      </c>
      <c r="F76" s="384">
        <v>3</v>
      </c>
      <c r="G76" s="384">
        <v>3</v>
      </c>
      <c r="H76" s="384">
        <v>3</v>
      </c>
      <c r="I76" s="384">
        <v>3</v>
      </c>
    </row>
    <row r="77" spans="3:9" ht="22.5" customHeight="1" x14ac:dyDescent="0.25"/>
    <row r="78" spans="3:9" ht="22.5" customHeight="1" x14ac:dyDescent="0.25"/>
    <row r="79" spans="3:9" ht="22.5" customHeight="1" x14ac:dyDescent="0.25"/>
    <row r="80" spans="3:9"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sheetData>
  <sheetProtection algorithmName="SHA-512" hashValue="oV9sxQz1Kcm27tbBa55bniFx7IQkwk15DyBKTLrSUSNWRAWT33ecPaVXOdNJbNCDKY2tlw+/TnTw0HbnUwW9uw==" saltValue="MVBFSBYFYXA/nQ04mZAPqw==" spinCount="100000" sheet="1" scenarios="1"/>
  <mergeCells count="3">
    <mergeCell ref="B4:J4"/>
    <mergeCell ref="C44:K44"/>
    <mergeCell ref="C9:K9"/>
  </mergeCells>
  <phoneticPr fontId="8" type="noConversion"/>
  <printOptions horizontalCentered="1"/>
  <pageMargins left="0.69" right="0.91" top="1" bottom="1" header="0.5" footer="0.5"/>
  <pageSetup scale="63" orientation="portrait" r:id="rId1"/>
  <headerFooter alignWithMargins="0">
    <oddFooter>&amp;L&amp;11&amp;K000000CIC Financial Indicators Tool&amp;C&amp;K0000002021&amp;R&amp;11&amp;K000000&amp;P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pageSetUpPr autoPageBreaks="0" fitToPage="1"/>
  </sheetPr>
  <dimension ref="B2:N89"/>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3.6640625" customWidth="1"/>
    <col min="11" max="13" width="12.6640625" customWidth="1"/>
  </cols>
  <sheetData>
    <row r="2" spans="2:13" s="52" customFormat="1" ht="23.25" customHeight="1" x14ac:dyDescent="0.4">
      <c r="B2" s="51" t="s">
        <v>289</v>
      </c>
    </row>
    <row r="3" spans="2:13" ht="21.75" customHeight="1" x14ac:dyDescent="0.3">
      <c r="B3" s="41"/>
      <c r="C3" s="41"/>
      <c r="D3" s="41"/>
      <c r="E3" s="41"/>
      <c r="F3" s="41"/>
      <c r="G3" s="41"/>
    </row>
    <row r="4" spans="2:13" ht="45" customHeight="1" x14ac:dyDescent="0.25">
      <c r="B4" s="453" t="s">
        <v>269</v>
      </c>
      <c r="C4" s="457"/>
      <c r="D4" s="457"/>
      <c r="E4" s="457"/>
      <c r="F4" s="457"/>
      <c r="G4" s="457"/>
      <c r="H4" s="457"/>
      <c r="I4" s="457"/>
      <c r="J4" s="457"/>
      <c r="K4" s="457"/>
      <c r="M4" s="386"/>
    </row>
    <row r="5" spans="2:13" ht="15" customHeight="1" x14ac:dyDescent="0.3">
      <c r="B5" s="48"/>
      <c r="C5" s="30"/>
      <c r="D5" s="30"/>
      <c r="E5" s="30"/>
      <c r="F5" s="30"/>
      <c r="G5" s="30"/>
      <c r="H5" s="30"/>
      <c r="I5" s="30"/>
      <c r="J5" s="30"/>
      <c r="K5" s="456" t="s">
        <v>290</v>
      </c>
      <c r="L5" s="456"/>
    </row>
    <row r="6" spans="2:13" ht="15" customHeight="1" x14ac:dyDescent="0.3">
      <c r="B6" s="48"/>
      <c r="C6" s="383"/>
      <c r="D6" s="225" t="s">
        <v>129</v>
      </c>
      <c r="E6" s="225" t="s">
        <v>130</v>
      </c>
      <c r="F6" s="225" t="s">
        <v>131</v>
      </c>
      <c r="G6" s="225" t="s">
        <v>132</v>
      </c>
      <c r="H6" s="225" t="s">
        <v>133</v>
      </c>
      <c r="I6" s="225" t="s">
        <v>134</v>
      </c>
      <c r="J6" s="225"/>
      <c r="K6" s="401" t="s">
        <v>291</v>
      </c>
      <c r="L6" s="401" t="s">
        <v>292</v>
      </c>
    </row>
    <row r="7" spans="2:13" ht="15" customHeight="1" x14ac:dyDescent="0.3">
      <c r="B7" s="48"/>
      <c r="C7" s="43" t="str">
        <f>'OPERATING RESERVE REGION'!C7</f>
        <v>TEXAS LUTHERAN</v>
      </c>
      <c r="D7" s="62">
        <f>IF(ISERROR(DATA!C8)," ",DATA!C8)</f>
        <v>4.2120171764852676</v>
      </c>
      <c r="E7" s="163">
        <f>IF(ISERROR(DATA!D8)," ",DATA!D8)</f>
        <v>6.6154766269422156</v>
      </c>
      <c r="F7" s="62">
        <f>IF(ISERROR(DATA!E8)," ",DATA!E8)</f>
        <v>3.1546000705773585</v>
      </c>
      <c r="G7" s="163">
        <f>IF(ISERROR(DATA!F8)," ",DATA!F8)</f>
        <v>2.9889549337855192</v>
      </c>
      <c r="H7" s="62">
        <f>IF(ISERROR(DATA!G8)," ",DATA!G8)</f>
        <v>3.4025287924581828</v>
      </c>
      <c r="I7" s="164">
        <f>IF(ISERROR(DATA!H8)," ",DATA!H8)</f>
        <v>3.3026921007914694</v>
      </c>
      <c r="K7" s="387">
        <v>2</v>
      </c>
      <c r="L7" s="387">
        <v>1</v>
      </c>
    </row>
    <row r="8" spans="2:13" ht="20.25" customHeight="1" x14ac:dyDescent="0.3">
      <c r="B8" s="48"/>
      <c r="C8" s="30"/>
      <c r="D8" s="30"/>
      <c r="E8" s="30"/>
      <c r="F8" s="30"/>
      <c r="G8" s="30"/>
      <c r="H8" s="30"/>
      <c r="I8" s="30"/>
      <c r="J8" s="30"/>
      <c r="K8" s="30"/>
    </row>
    <row r="9" spans="2:13" ht="33" customHeight="1" x14ac:dyDescent="0.3">
      <c r="B9" s="48"/>
      <c r="C9" s="455" t="s">
        <v>293</v>
      </c>
      <c r="D9" s="455"/>
      <c r="E9" s="455"/>
      <c r="F9" s="455"/>
      <c r="G9" s="455"/>
      <c r="H9" s="455"/>
      <c r="I9" s="455"/>
      <c r="J9" s="455"/>
      <c r="K9" s="455"/>
      <c r="L9" s="455"/>
    </row>
    <row r="10" spans="2:13" ht="15" customHeight="1" x14ac:dyDescent="0.3">
      <c r="B10" s="48"/>
      <c r="C10" s="30"/>
      <c r="D10" s="30"/>
      <c r="E10" s="30"/>
      <c r="F10" s="30"/>
      <c r="G10" s="30"/>
      <c r="H10" s="30"/>
      <c r="I10" s="30"/>
      <c r="J10" s="30"/>
      <c r="K10" s="30"/>
    </row>
    <row r="11" spans="2:13" ht="12" customHeight="1" x14ac:dyDescent="0.25"/>
    <row r="12" spans="2:13" ht="12" customHeight="1" x14ac:dyDescent="0.25"/>
    <row r="13" spans="2:13" ht="12" customHeight="1" x14ac:dyDescent="0.25"/>
    <row r="14" spans="2:13" ht="12" customHeight="1" x14ac:dyDescent="0.25"/>
    <row r="15" spans="2:13" ht="12" customHeight="1" x14ac:dyDescent="0.25"/>
    <row r="16" spans="2:13"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4" ht="12" customHeight="1" x14ac:dyDescent="0.3">
      <c r="B33" s="15"/>
    </row>
    <row r="34" spans="2:14" ht="12" customHeight="1" x14ac:dyDescent="0.25">
      <c r="D34" s="2"/>
    </row>
    <row r="35" spans="2:14"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c r="J35" s="225"/>
    </row>
    <row r="36" spans="2:14" x14ac:dyDescent="0.25">
      <c r="C36" s="117" t="s">
        <v>181</v>
      </c>
      <c r="D36" s="140">
        <v>6.7759756019387298</v>
      </c>
      <c r="E36" s="141">
        <v>5.2538579092758004</v>
      </c>
      <c r="F36" s="142">
        <v>4.3795633558309897</v>
      </c>
      <c r="G36" s="141">
        <v>6.5598814562036596</v>
      </c>
      <c r="H36" s="142">
        <v>5.9912657046521698</v>
      </c>
      <c r="I36" s="143">
        <v>5.1242175287969198</v>
      </c>
    </row>
    <row r="37" spans="2:14" x14ac:dyDescent="0.25">
      <c r="C37" s="117" t="s">
        <v>182</v>
      </c>
      <c r="D37" s="152">
        <v>4.50600763486083</v>
      </c>
      <c r="E37" s="153">
        <v>3.60977109232994</v>
      </c>
      <c r="F37" s="154">
        <v>2.6739742693778599</v>
      </c>
      <c r="G37" s="153">
        <v>4.3033035509642596</v>
      </c>
      <c r="H37" s="154">
        <v>4.06703143272017</v>
      </c>
      <c r="I37" s="155">
        <v>3.4276536546489602</v>
      </c>
    </row>
    <row r="38" spans="2:14" x14ac:dyDescent="0.25">
      <c r="C38" s="117" t="s">
        <v>183</v>
      </c>
      <c r="D38" s="152">
        <v>3.04777054985755</v>
      </c>
      <c r="E38" s="153">
        <v>2.3194720056407601</v>
      </c>
      <c r="F38" s="154">
        <v>1.58988867148589</v>
      </c>
      <c r="G38" s="153">
        <v>2.8638680072484899</v>
      </c>
      <c r="H38" s="154">
        <v>2.7676617247880602</v>
      </c>
      <c r="I38" s="155">
        <v>2.1642003508953001</v>
      </c>
    </row>
    <row r="39" spans="2:14" x14ac:dyDescent="0.25">
      <c r="C39" s="117" t="s">
        <v>184</v>
      </c>
      <c r="D39" s="152">
        <v>2.31856795451688</v>
      </c>
      <c r="E39" s="153">
        <v>1.9345683046664</v>
      </c>
      <c r="F39" s="154">
        <v>1.45733718342718</v>
      </c>
      <c r="G39" s="153">
        <v>1.7787605071466099</v>
      </c>
      <c r="H39" s="154">
        <v>1.7209425032657899</v>
      </c>
      <c r="I39" s="155">
        <v>1.79856331903463</v>
      </c>
    </row>
    <row r="40" spans="2:14" x14ac:dyDescent="0.25">
      <c r="C40" s="117" t="s">
        <v>173</v>
      </c>
      <c r="D40" s="396">
        <v>4.1506770506304598</v>
      </c>
      <c r="E40" s="397">
        <v>3.3715668639605498</v>
      </c>
      <c r="F40" s="398">
        <v>2.5826916185870452</v>
      </c>
      <c r="G40" s="397">
        <v>3.7988672288846548</v>
      </c>
      <c r="H40" s="398">
        <v>3.62776130983542</v>
      </c>
      <c r="I40" s="399">
        <v>3.1270624384593551</v>
      </c>
    </row>
    <row r="41" spans="2:14" x14ac:dyDescent="0.25">
      <c r="C41" s="213" t="str">
        <f t="shared" ref="C41:I41" si="1">C7</f>
        <v>TEXAS LUTHERAN</v>
      </c>
      <c r="D41" s="73">
        <f t="shared" si="1"/>
        <v>4.2120171764852676</v>
      </c>
      <c r="E41" s="74">
        <f t="shared" si="1"/>
        <v>6.6154766269422156</v>
      </c>
      <c r="F41" s="75">
        <f t="shared" si="1"/>
        <v>3.1546000705773585</v>
      </c>
      <c r="G41" s="74">
        <f t="shared" si="1"/>
        <v>2.9889549337855192</v>
      </c>
      <c r="H41" s="75">
        <f t="shared" si="1"/>
        <v>3.4025287924581828</v>
      </c>
      <c r="I41" s="76">
        <f t="shared" si="1"/>
        <v>3.3026921007914694</v>
      </c>
    </row>
    <row r="42" spans="2:14" ht="21" customHeight="1" x14ac:dyDescent="0.25">
      <c r="C42" s="247" t="s">
        <v>138</v>
      </c>
      <c r="D42" s="384">
        <v>3</v>
      </c>
      <c r="E42" s="384">
        <v>3</v>
      </c>
      <c r="F42" s="384">
        <v>3</v>
      </c>
      <c r="G42" s="384">
        <v>3</v>
      </c>
      <c r="H42" s="384">
        <v>3</v>
      </c>
      <c r="I42" s="384">
        <v>3</v>
      </c>
      <c r="J42" s="384"/>
    </row>
    <row r="43" spans="2:14" ht="33" customHeight="1" x14ac:dyDescent="0.3">
      <c r="C43" s="455" t="s">
        <v>294</v>
      </c>
      <c r="D43" s="455"/>
      <c r="E43" s="455"/>
      <c r="F43" s="455"/>
      <c r="G43" s="455"/>
      <c r="H43" s="455"/>
      <c r="I43" s="455"/>
      <c r="J43" s="455"/>
      <c r="K43" s="455"/>
      <c r="L43" s="455"/>
      <c r="M43" s="53"/>
      <c r="N43" s="53"/>
    </row>
    <row r="44" spans="2:14" ht="15.75" customHeight="1" x14ac:dyDescent="0.25"/>
    <row r="45" spans="2:14" ht="12" customHeight="1" x14ac:dyDescent="0.25"/>
    <row r="46" spans="2:14" ht="12" customHeight="1" x14ac:dyDescent="0.25"/>
    <row r="47" spans="2:14" ht="12" customHeight="1" x14ac:dyDescent="0.25"/>
    <row r="48" spans="2:14"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10" ht="12" customHeight="1" x14ac:dyDescent="0.25"/>
    <row r="66" spans="3:10" ht="12" customHeight="1" x14ac:dyDescent="0.25"/>
    <row r="67" spans="3:10" ht="12" customHeight="1" x14ac:dyDescent="0.25"/>
    <row r="68" spans="3:10" ht="12" customHeight="1" x14ac:dyDescent="0.25"/>
    <row r="69" spans="3:10" ht="15" customHeight="1" x14ac:dyDescent="0.25">
      <c r="C69" s="383"/>
      <c r="D69" s="225" t="str">
        <f>D6</f>
        <v>2013-2014</v>
      </c>
      <c r="E69" s="225" t="str">
        <f t="shared" ref="E69:I69" si="2">E6</f>
        <v>2014-2015</v>
      </c>
      <c r="F69" s="225" t="str">
        <f t="shared" si="2"/>
        <v>2015-2016</v>
      </c>
      <c r="G69" s="225" t="str">
        <f t="shared" si="2"/>
        <v>2016-2017</v>
      </c>
      <c r="H69" s="225" t="str">
        <f t="shared" si="2"/>
        <v>2017-2018</v>
      </c>
      <c r="I69" s="225" t="str">
        <f t="shared" si="2"/>
        <v>2018-2019</v>
      </c>
      <c r="J69" s="225"/>
    </row>
    <row r="70" spans="3:10" x14ac:dyDescent="0.25">
      <c r="C70" s="117" t="s">
        <v>181</v>
      </c>
      <c r="D70" s="140">
        <v>5.352511385169775</v>
      </c>
      <c r="E70" s="141">
        <v>4.99486139944384</v>
      </c>
      <c r="F70" s="142">
        <v>3.5266549393086848</v>
      </c>
      <c r="G70" s="141">
        <v>4.1395836583531853</v>
      </c>
      <c r="H70" s="142">
        <v>4.4346071632142401</v>
      </c>
      <c r="I70" s="143">
        <v>3.1003196753758648</v>
      </c>
    </row>
    <row r="71" spans="3:10" x14ac:dyDescent="0.25">
      <c r="C71" s="117" t="s">
        <v>182</v>
      </c>
      <c r="D71" s="152">
        <v>4.25818664059552</v>
      </c>
      <c r="E71" s="153">
        <v>4.2569888493238697</v>
      </c>
      <c r="F71" s="154">
        <v>3.0905444506047299</v>
      </c>
      <c r="G71" s="153">
        <v>4.3033035509642596</v>
      </c>
      <c r="H71" s="154">
        <v>4.1755695105509201</v>
      </c>
      <c r="I71" s="155">
        <v>4.1766272900181702</v>
      </c>
    </row>
    <row r="72" spans="3:10" x14ac:dyDescent="0.25">
      <c r="C72" s="117" t="s">
        <v>183</v>
      </c>
      <c r="D72" s="152">
        <v>2.7832673640246499</v>
      </c>
      <c r="E72" s="153">
        <v>2.2281465832262102</v>
      </c>
      <c r="F72" s="154">
        <v>2.20361546367399</v>
      </c>
      <c r="G72" s="153">
        <v>3.4118108227157902</v>
      </c>
      <c r="H72" s="154">
        <v>3.60647258752065</v>
      </c>
      <c r="I72" s="155">
        <v>1.9676266526319099</v>
      </c>
    </row>
    <row r="73" spans="3:10" x14ac:dyDescent="0.25">
      <c r="C73" s="117" t="s">
        <v>184</v>
      </c>
      <c r="D73" s="152">
        <v>1.9769036490910801</v>
      </c>
      <c r="E73" s="153">
        <v>1.84849674351099</v>
      </c>
      <c r="F73" s="154">
        <v>1.4942899822429001</v>
      </c>
      <c r="G73" s="153">
        <v>1.0534765304892</v>
      </c>
      <c r="H73" s="154">
        <v>0.96899938580862599</v>
      </c>
      <c r="I73" s="155">
        <v>2.4053628963280098</v>
      </c>
    </row>
    <row r="74" spans="3:10" x14ac:dyDescent="0.25">
      <c r="C74" s="117" t="s">
        <v>173</v>
      </c>
      <c r="D74" s="396">
        <v>4.1506770506304598</v>
      </c>
      <c r="E74" s="397">
        <v>3.3715668639605498</v>
      </c>
      <c r="F74" s="398">
        <v>2.5826916185870452</v>
      </c>
      <c r="G74" s="397">
        <v>3.7988672288846548</v>
      </c>
      <c r="H74" s="398">
        <v>3.62776130983542</v>
      </c>
      <c r="I74" s="399">
        <v>3.1270624384593551</v>
      </c>
    </row>
    <row r="75" spans="3:10" x14ac:dyDescent="0.25">
      <c r="C75" s="213" t="str">
        <f t="shared" ref="C75:I75" si="3">C7</f>
        <v>TEXAS LUTHERAN</v>
      </c>
      <c r="D75" s="73">
        <f t="shared" si="3"/>
        <v>4.2120171764852676</v>
      </c>
      <c r="E75" s="74">
        <f t="shared" si="3"/>
        <v>6.6154766269422156</v>
      </c>
      <c r="F75" s="75">
        <f t="shared" si="3"/>
        <v>3.1546000705773585</v>
      </c>
      <c r="G75" s="74">
        <f t="shared" si="3"/>
        <v>2.9889549337855192</v>
      </c>
      <c r="H75" s="75">
        <f t="shared" si="3"/>
        <v>3.4025287924581828</v>
      </c>
      <c r="I75" s="76">
        <f t="shared" si="3"/>
        <v>3.3026921007914694</v>
      </c>
    </row>
    <row r="76" spans="3:10" x14ac:dyDescent="0.25">
      <c r="C76" s="247" t="s">
        <v>138</v>
      </c>
      <c r="D76" s="384">
        <v>3</v>
      </c>
      <c r="E76" s="384">
        <v>3</v>
      </c>
      <c r="F76" s="384">
        <v>3</v>
      </c>
      <c r="G76" s="384">
        <v>3</v>
      </c>
      <c r="H76" s="384">
        <v>3</v>
      </c>
      <c r="I76" s="384">
        <v>3</v>
      </c>
      <c r="J76" s="384"/>
    </row>
    <row r="77" spans="3:10" ht="22.5" customHeight="1" x14ac:dyDescent="0.25"/>
    <row r="78" spans="3:10" ht="22.5" customHeight="1" x14ac:dyDescent="0.25"/>
    <row r="79" spans="3:10" ht="22.5" customHeight="1" x14ac:dyDescent="0.25"/>
    <row r="80" spans="3:1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sheetData>
  <sheetProtection algorithmName="SHA-512" hashValue="cky9BMwG5qsfprhcI+M+lz+TDzmRxl7xxCMcLhb/o/vyhzwRVidUqvdCHjPddwFllBLtXBmY0VkBB8pfaB36eg==" saltValue="UFDLGit4Hpqd3KBxBFGAWw==" spinCount="100000" sheet="1" scenarios="1"/>
  <mergeCells count="4">
    <mergeCell ref="B4:K4"/>
    <mergeCell ref="C43:L43"/>
    <mergeCell ref="C9:L9"/>
    <mergeCell ref="K5:L5"/>
  </mergeCells>
  <phoneticPr fontId="8" type="noConversion"/>
  <printOptions horizontalCentered="1"/>
  <pageMargins left="0.69" right="0.91" top="1" bottom="1" header="0.5" footer="0.5"/>
  <pageSetup scale="63" orientation="portrait" r:id="rId1"/>
  <headerFooter alignWithMargins="0">
    <oddFooter>&amp;L&amp;11&amp;K000000CIC Financial Indicators Tool&amp;C&amp;K0000002021&amp;R&amp;11&amp;K000000&amp;P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pageSetUpPr autoPageBreaks="0" fitToPage="1"/>
  </sheetPr>
  <dimension ref="B2:M89"/>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5.6640625" customWidth="1"/>
    <col min="11" max="11" width="12.6640625" customWidth="1"/>
  </cols>
  <sheetData>
    <row r="2" spans="2:12" s="52" customFormat="1" ht="23.25" customHeight="1" x14ac:dyDescent="0.4">
      <c r="B2" s="51" t="s">
        <v>295</v>
      </c>
    </row>
    <row r="3" spans="2:12" ht="21.75" customHeight="1" x14ac:dyDescent="0.3">
      <c r="B3" s="41"/>
      <c r="C3" s="41"/>
      <c r="D3" s="41"/>
      <c r="E3" s="41"/>
      <c r="F3" s="41"/>
      <c r="G3" s="41"/>
    </row>
    <row r="4" spans="2:12" ht="45" customHeight="1" x14ac:dyDescent="0.25">
      <c r="B4" s="453" t="s">
        <v>296</v>
      </c>
      <c r="C4" s="457"/>
      <c r="D4" s="457"/>
      <c r="E4" s="457"/>
      <c r="F4" s="457"/>
      <c r="G4" s="457"/>
      <c r="H4" s="457"/>
      <c r="I4" s="457"/>
      <c r="J4" s="457"/>
      <c r="L4" s="386"/>
    </row>
    <row r="5" spans="2:12" ht="15" customHeight="1" x14ac:dyDescent="0.3">
      <c r="B5" s="48"/>
      <c r="C5" s="30"/>
      <c r="D5" s="30"/>
      <c r="E5" s="30"/>
      <c r="F5" s="30"/>
      <c r="G5" s="30"/>
      <c r="H5" s="30"/>
      <c r="I5" s="30"/>
      <c r="J5" s="30"/>
      <c r="K5" s="217" t="s">
        <v>185</v>
      </c>
      <c r="L5" s="386"/>
    </row>
    <row r="6" spans="2:12" ht="15" customHeight="1" x14ac:dyDescent="0.3">
      <c r="B6" s="48"/>
      <c r="C6" s="383"/>
      <c r="D6" s="225" t="s">
        <v>129</v>
      </c>
      <c r="E6" s="225" t="s">
        <v>130</v>
      </c>
      <c r="F6" s="225" t="s">
        <v>131</v>
      </c>
      <c r="G6" s="225" t="s">
        <v>132</v>
      </c>
      <c r="H6" s="225" t="s">
        <v>133</v>
      </c>
      <c r="I6" s="225" t="s">
        <v>134</v>
      </c>
      <c r="K6" s="210" t="s">
        <v>186</v>
      </c>
      <c r="L6" s="386"/>
    </row>
    <row r="7" spans="2:12" ht="15" customHeight="1" x14ac:dyDescent="0.3">
      <c r="B7" s="48"/>
      <c r="C7" s="43" t="str">
        <f>'OPERATING RESERVE REGION'!C7</f>
        <v>TEXAS LUTHERAN</v>
      </c>
      <c r="D7" s="62">
        <f>IF(ISERROR(DATA!C8)," ",DATA!C8)</f>
        <v>4.2120171764852676</v>
      </c>
      <c r="E7" s="163">
        <f>IF(ISERROR(DATA!D8)," ",DATA!D8)</f>
        <v>6.6154766269422156</v>
      </c>
      <c r="F7" s="62">
        <f>IF(ISERROR(DATA!E8)," ",DATA!E8)</f>
        <v>3.1546000705773585</v>
      </c>
      <c r="G7" s="163">
        <f>IF(ISERROR(DATA!F8)," ",DATA!F8)</f>
        <v>2.9889549337855192</v>
      </c>
      <c r="H7" s="62">
        <f>IF(ISERROR(DATA!G8)," ",DATA!G8)</f>
        <v>3.4025287924581828</v>
      </c>
      <c r="I7" s="164">
        <f>IF(ISERROR(DATA!H8)," ",DATA!H8)</f>
        <v>3.3026921007914694</v>
      </c>
      <c r="K7" s="214" t="s">
        <v>187</v>
      </c>
      <c r="L7" s="386"/>
    </row>
    <row r="8" spans="2:12" ht="20.25" customHeight="1" x14ac:dyDescent="0.3">
      <c r="B8" s="48"/>
      <c r="C8" s="30"/>
      <c r="D8" s="30"/>
      <c r="E8" s="30"/>
      <c r="F8" s="30"/>
      <c r="G8" s="30"/>
      <c r="H8" s="30"/>
      <c r="I8" s="30"/>
      <c r="J8" s="30"/>
    </row>
    <row r="9" spans="2:12" ht="33" customHeight="1" x14ac:dyDescent="0.3">
      <c r="B9" s="48"/>
      <c r="C9" s="455" t="s">
        <v>297</v>
      </c>
      <c r="D9" s="455"/>
      <c r="E9" s="455"/>
      <c r="F9" s="455"/>
      <c r="G9" s="455"/>
      <c r="H9" s="455"/>
      <c r="I9" s="455"/>
      <c r="J9" s="455"/>
    </row>
    <row r="10" spans="2:12" ht="15" customHeight="1" x14ac:dyDescent="0.3">
      <c r="B10" s="48"/>
      <c r="C10" s="30"/>
      <c r="D10" s="30"/>
      <c r="E10" s="30"/>
      <c r="F10" s="30"/>
      <c r="G10" s="30"/>
      <c r="H10" s="30"/>
      <c r="I10" s="30"/>
      <c r="J10" s="30"/>
    </row>
    <row r="11" spans="2:12" ht="12" customHeight="1" x14ac:dyDescent="0.25"/>
    <row r="12" spans="2:12" ht="12" customHeight="1" x14ac:dyDescent="0.25"/>
    <row r="13" spans="2:12" ht="12" customHeight="1" x14ac:dyDescent="0.25"/>
    <row r="14" spans="2:12" ht="12" customHeight="1" x14ac:dyDescent="0.25"/>
    <row r="15" spans="2:12" ht="12" customHeight="1" x14ac:dyDescent="0.25"/>
    <row r="16" spans="2:12"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8" t="s">
        <v>189</v>
      </c>
      <c r="D36" s="140">
        <v>4.6307487462985097</v>
      </c>
      <c r="E36" s="141">
        <v>3.9371217350755749</v>
      </c>
      <c r="F36" s="142">
        <v>3.3996654297362152</v>
      </c>
      <c r="G36" s="141">
        <v>4.8100973808677852</v>
      </c>
      <c r="H36" s="142">
        <v>4.3726066224892755</v>
      </c>
      <c r="I36" s="143">
        <v>3.883005987597365</v>
      </c>
    </row>
    <row r="37" spans="2:13" x14ac:dyDescent="0.25">
      <c r="C37" s="118" t="s">
        <v>190</v>
      </c>
      <c r="D37" s="152">
        <v>5.5098549528172098</v>
      </c>
      <c r="E37" s="153">
        <v>4.2726167919630003</v>
      </c>
      <c r="F37" s="154">
        <v>3.8568509477663802</v>
      </c>
      <c r="G37" s="153">
        <v>4.9574859576600199</v>
      </c>
      <c r="H37" s="154">
        <v>4.8571603180713598</v>
      </c>
      <c r="I37" s="155">
        <v>3.9413194177687498</v>
      </c>
    </row>
    <row r="38" spans="2:13" x14ac:dyDescent="0.25">
      <c r="C38" s="118" t="s">
        <v>191</v>
      </c>
      <c r="D38" s="152">
        <v>4.1648855257327355</v>
      </c>
      <c r="E38" s="153">
        <v>3.3715668639605498</v>
      </c>
      <c r="F38" s="154">
        <v>2.3249458221827952</v>
      </c>
      <c r="G38" s="153">
        <v>3.5636962584431351</v>
      </c>
      <c r="H38" s="154">
        <v>3.5485915099004499</v>
      </c>
      <c r="I38" s="155">
        <v>2.8160584954811601</v>
      </c>
    </row>
    <row r="39" spans="2:13" x14ac:dyDescent="0.25">
      <c r="C39" s="118" t="s">
        <v>192</v>
      </c>
      <c r="D39" s="152">
        <v>2.9348853937369146</v>
      </c>
      <c r="E39" s="153">
        <v>2.3008611923926603</v>
      </c>
      <c r="F39" s="154">
        <v>1.5827217840765551</v>
      </c>
      <c r="G39" s="153">
        <v>2.868767758644525</v>
      </c>
      <c r="H39" s="154">
        <v>2.3055760472271798</v>
      </c>
      <c r="I39" s="155">
        <v>2.1490802826131903</v>
      </c>
    </row>
    <row r="40" spans="2:13" x14ac:dyDescent="0.25">
      <c r="C40" s="117" t="s">
        <v>173</v>
      </c>
      <c r="D40" s="396">
        <v>4.1531794289361104</v>
      </c>
      <c r="E40" s="397">
        <v>3.3794644175282702</v>
      </c>
      <c r="F40" s="398">
        <v>2.60422922256351</v>
      </c>
      <c r="G40" s="397">
        <v>3.8175312981119198</v>
      </c>
      <c r="H40" s="398">
        <v>3.6340864296991202</v>
      </c>
      <c r="I40" s="399">
        <v>3.1331489281490201</v>
      </c>
    </row>
    <row r="41" spans="2:13" x14ac:dyDescent="0.25">
      <c r="C41" s="213" t="str">
        <f t="shared" ref="C41:I41" si="1">C7</f>
        <v>TEXAS LUTHERAN</v>
      </c>
      <c r="D41" s="73">
        <f t="shared" si="1"/>
        <v>4.2120171764852676</v>
      </c>
      <c r="E41" s="74">
        <f t="shared" si="1"/>
        <v>6.6154766269422156</v>
      </c>
      <c r="F41" s="75">
        <f t="shared" si="1"/>
        <v>3.1546000705773585</v>
      </c>
      <c r="G41" s="74">
        <f t="shared" si="1"/>
        <v>2.9889549337855192</v>
      </c>
      <c r="H41" s="75">
        <f t="shared" si="1"/>
        <v>3.4025287924581828</v>
      </c>
      <c r="I41" s="76">
        <f t="shared" si="1"/>
        <v>3.3026921007914694</v>
      </c>
    </row>
    <row r="42" spans="2:13" ht="21" customHeight="1" x14ac:dyDescent="0.25">
      <c r="C42" s="247" t="s">
        <v>138</v>
      </c>
      <c r="D42" s="384">
        <v>3</v>
      </c>
      <c r="E42" s="384">
        <v>3</v>
      </c>
      <c r="F42" s="384">
        <v>3</v>
      </c>
      <c r="G42" s="384">
        <v>3</v>
      </c>
      <c r="H42" s="384">
        <v>3</v>
      </c>
      <c r="I42" s="384">
        <v>3</v>
      </c>
    </row>
    <row r="43" spans="2:13" ht="33" customHeight="1" x14ac:dyDescent="0.3">
      <c r="C43" s="455" t="s">
        <v>298</v>
      </c>
      <c r="D43" s="455"/>
      <c r="E43" s="455"/>
      <c r="F43" s="455"/>
      <c r="G43" s="455"/>
      <c r="H43" s="455"/>
      <c r="I43" s="455"/>
      <c r="J43" s="455"/>
      <c r="K43" s="455"/>
      <c r="L43" s="53"/>
      <c r="M43" s="53"/>
    </row>
    <row r="44" spans="2:13" ht="15.75" customHeight="1" x14ac:dyDescent="0.25"/>
    <row r="45" spans="2:13" ht="12"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9" ht="12" customHeight="1" x14ac:dyDescent="0.25"/>
    <row r="66" spans="3:9" ht="12" customHeight="1" x14ac:dyDescent="0.25"/>
    <row r="67" spans="3:9" ht="12" customHeight="1" x14ac:dyDescent="0.25"/>
    <row r="68" spans="3:9" ht="12" customHeight="1" x14ac:dyDescent="0.25"/>
    <row r="69" spans="3:9" ht="15" customHeight="1" x14ac:dyDescent="0.25">
      <c r="C69" s="383"/>
      <c r="D69" s="225" t="str">
        <f>D6</f>
        <v>2013-2014</v>
      </c>
      <c r="E69" s="225" t="str">
        <f t="shared" ref="E69:I69" si="2">E6</f>
        <v>2014-2015</v>
      </c>
      <c r="F69" s="225" t="str">
        <f t="shared" si="2"/>
        <v>2015-2016</v>
      </c>
      <c r="G69" s="225" t="str">
        <f t="shared" si="2"/>
        <v>2016-2017</v>
      </c>
      <c r="H69" s="225" t="str">
        <f t="shared" si="2"/>
        <v>2017-2018</v>
      </c>
      <c r="I69" s="225" t="str">
        <f t="shared" si="2"/>
        <v>2018-2019</v>
      </c>
    </row>
    <row r="70" spans="3:9" x14ac:dyDescent="0.25">
      <c r="C70" s="118" t="s">
        <v>299</v>
      </c>
      <c r="D70" s="140">
        <v>6.9402096212899398</v>
      </c>
      <c r="E70" s="141">
        <v>4.7604548783811298</v>
      </c>
      <c r="F70" s="142">
        <v>4.1692306967568298</v>
      </c>
      <c r="G70" s="141">
        <v>4.8087534631234004</v>
      </c>
      <c r="H70" s="142">
        <v>4.8010620604765499</v>
      </c>
      <c r="I70" s="143">
        <v>5.0608283326174499</v>
      </c>
    </row>
    <row r="71" spans="3:9" x14ac:dyDescent="0.25">
      <c r="C71" s="118" t="s">
        <v>300</v>
      </c>
      <c r="D71" s="152">
        <v>3.7950769832673004</v>
      </c>
      <c r="E71" s="153">
        <v>4.5257428568856497</v>
      </c>
      <c r="F71" s="154">
        <v>3.1196065653227349</v>
      </c>
      <c r="G71" s="153">
        <v>3.5998345204666351</v>
      </c>
      <c r="H71" s="154">
        <v>4.7190485000682454</v>
      </c>
      <c r="I71" s="155">
        <v>2.881053499726995</v>
      </c>
    </row>
    <row r="72" spans="3:9" x14ac:dyDescent="0.25">
      <c r="C72" s="118" t="s">
        <v>301</v>
      </c>
      <c r="D72" s="152">
        <v>4.1197089888935654</v>
      </c>
      <c r="E72" s="153">
        <v>3.5192182767537696</v>
      </c>
      <c r="F72" s="154">
        <v>2.97778773560221</v>
      </c>
      <c r="G72" s="153">
        <v>2.98638241193252</v>
      </c>
      <c r="H72" s="154">
        <v>3.6871876774193</v>
      </c>
      <c r="I72" s="155">
        <v>2.969579122351675</v>
      </c>
    </row>
    <row r="73" spans="3:9" x14ac:dyDescent="0.25">
      <c r="C73" s="118" t="s">
        <v>302</v>
      </c>
      <c r="D73" s="152">
        <v>3.0380689234712097</v>
      </c>
      <c r="E73" s="153">
        <v>2.22276770369607</v>
      </c>
      <c r="F73" s="154">
        <v>1.499262516273165</v>
      </c>
      <c r="G73" s="153">
        <v>3.19141221604895</v>
      </c>
      <c r="H73" s="154">
        <v>2.679453325992105</v>
      </c>
      <c r="I73" s="155">
        <v>2.4229862353297</v>
      </c>
    </row>
    <row r="74" spans="3:9" x14ac:dyDescent="0.25">
      <c r="C74" s="117" t="s">
        <v>173</v>
      </c>
      <c r="D74" s="396">
        <v>4.1531794289361104</v>
      </c>
      <c r="E74" s="397">
        <v>3.3794644175282702</v>
      </c>
      <c r="F74" s="398">
        <v>2.60422922256351</v>
      </c>
      <c r="G74" s="397">
        <v>3.8175312981119198</v>
      </c>
      <c r="H74" s="398">
        <v>3.6340864296991202</v>
      </c>
      <c r="I74" s="399">
        <v>3.1331489281490201</v>
      </c>
    </row>
    <row r="75" spans="3:9" x14ac:dyDescent="0.25">
      <c r="C75" s="213" t="str">
        <f t="shared" ref="C75:I75" si="3">C41</f>
        <v>TEXAS LUTHERAN</v>
      </c>
      <c r="D75" s="73">
        <f t="shared" si="3"/>
        <v>4.2120171764852676</v>
      </c>
      <c r="E75" s="74">
        <f t="shared" si="3"/>
        <v>6.6154766269422156</v>
      </c>
      <c r="F75" s="75">
        <f t="shared" si="3"/>
        <v>3.1546000705773585</v>
      </c>
      <c r="G75" s="74">
        <f t="shared" si="3"/>
        <v>2.9889549337855192</v>
      </c>
      <c r="H75" s="75">
        <f t="shared" si="3"/>
        <v>3.4025287924581828</v>
      </c>
      <c r="I75" s="76">
        <f t="shared" si="3"/>
        <v>3.3026921007914694</v>
      </c>
    </row>
    <row r="76" spans="3:9" x14ac:dyDescent="0.25">
      <c r="C76" s="247" t="s">
        <v>138</v>
      </c>
      <c r="D76" s="384">
        <v>3</v>
      </c>
      <c r="E76" s="384">
        <v>3</v>
      </c>
      <c r="F76" s="384">
        <v>3</v>
      </c>
      <c r="G76" s="384">
        <v>3</v>
      </c>
      <c r="H76" s="384">
        <v>3</v>
      </c>
      <c r="I76" s="384">
        <v>3</v>
      </c>
    </row>
    <row r="77" spans="3:9" ht="22.5" customHeight="1" x14ac:dyDescent="0.25"/>
    <row r="78" spans="3:9" ht="22.5" customHeight="1" x14ac:dyDescent="0.25"/>
    <row r="79" spans="3:9" ht="22.5" customHeight="1" x14ac:dyDescent="0.25"/>
    <row r="80" spans="3:9"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sheetData>
  <sheetProtection algorithmName="SHA-512" hashValue="+QInEoRUEqXx9WAYahsqqzL8D0oZD1pUHg+It6aPXKNJUP6kVfByH4xFoZP3q1zgyUAqqbDIKhRqzpXECnF5qg==" saltValue="ku3Mcfod0w1sH2c1ctWmJw==" spinCount="100000" sheet="1" scenarios="1"/>
  <mergeCells count="3">
    <mergeCell ref="B4:J4"/>
    <mergeCell ref="C9:J9"/>
    <mergeCell ref="C43:K43"/>
  </mergeCells>
  <phoneticPr fontId="8" type="noConversion"/>
  <printOptions horizontalCentered="1"/>
  <pageMargins left="0.69" right="0.91" top="1" bottom="1" header="0.5" footer="0.5"/>
  <pageSetup scale="63" orientation="portrait" r:id="rId1"/>
  <headerFooter alignWithMargins="0">
    <oddFooter>&amp;L&amp;11&amp;K000000CIC Financial Indicators Tool&amp;C&amp;K0000002021&amp;R&amp;11&amp;K000000&amp;P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pageSetUpPr autoPageBreaks="0" fitToPage="1"/>
  </sheetPr>
  <dimension ref="B2:M91"/>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3.6640625" customWidth="1"/>
    <col min="11" max="11" width="14.6640625" customWidth="1"/>
  </cols>
  <sheetData>
    <row r="2" spans="2:12" s="52" customFormat="1" ht="23.25" customHeight="1" x14ac:dyDescent="0.4">
      <c r="B2" s="51" t="s">
        <v>303</v>
      </c>
    </row>
    <row r="3" spans="2:12" ht="21.75" customHeight="1" x14ac:dyDescent="0.3">
      <c r="B3" s="41"/>
      <c r="C3" s="41"/>
      <c r="D3" s="41"/>
      <c r="E3" s="41"/>
      <c r="F3" s="41"/>
      <c r="G3" s="41"/>
    </row>
    <row r="4" spans="2:12" ht="45" customHeight="1" x14ac:dyDescent="0.25">
      <c r="B4" s="453" t="s">
        <v>304</v>
      </c>
      <c r="C4" s="457"/>
      <c r="D4" s="457"/>
      <c r="E4" s="457"/>
      <c r="F4" s="457"/>
      <c r="G4" s="457"/>
      <c r="H4" s="457"/>
      <c r="I4" s="457"/>
      <c r="J4" s="457"/>
      <c r="L4" s="386"/>
    </row>
    <row r="5" spans="2:12" ht="15" customHeight="1" x14ac:dyDescent="0.3">
      <c r="B5" s="48"/>
      <c r="C5" s="30"/>
      <c r="D5" s="30"/>
      <c r="E5" s="30"/>
      <c r="F5" s="30"/>
      <c r="G5" s="30"/>
      <c r="H5" s="30"/>
      <c r="I5" s="30"/>
      <c r="J5" s="30"/>
      <c r="K5" s="218"/>
      <c r="L5" s="386"/>
    </row>
    <row r="6" spans="2:12" ht="15" customHeight="1" x14ac:dyDescent="0.3">
      <c r="B6" s="48"/>
      <c r="C6" s="383"/>
      <c r="D6" s="225" t="s">
        <v>129</v>
      </c>
      <c r="E6" s="225" t="s">
        <v>130</v>
      </c>
      <c r="F6" s="225" t="s">
        <v>131</v>
      </c>
      <c r="G6" s="225" t="s">
        <v>132</v>
      </c>
      <c r="H6" s="225" t="s">
        <v>133</v>
      </c>
      <c r="I6" s="225" t="s">
        <v>134</v>
      </c>
      <c r="K6" s="210" t="s">
        <v>194</v>
      </c>
      <c r="L6" s="386"/>
    </row>
    <row r="7" spans="2:12" ht="15" customHeight="1" x14ac:dyDescent="0.3">
      <c r="B7" s="48"/>
      <c r="C7" s="43" t="str">
        <f>'OPERATING RESERVE REGION'!C7</f>
        <v>TEXAS LUTHERAN</v>
      </c>
      <c r="D7" s="62">
        <f>IF(ISERROR(DATA!C8)," ",DATA!C8)</f>
        <v>4.2120171764852676</v>
      </c>
      <c r="E7" s="163">
        <f>IF(ISERROR(DATA!D8)," ",DATA!D8)</f>
        <v>6.6154766269422156</v>
      </c>
      <c r="F7" s="62">
        <f>IF(ISERROR(DATA!E8)," ",DATA!E8)</f>
        <v>3.1546000705773585</v>
      </c>
      <c r="G7" s="163">
        <f>IF(ISERROR(DATA!F8)," ",DATA!F8)</f>
        <v>2.9889549337855192</v>
      </c>
      <c r="H7" s="62">
        <f>IF(ISERROR(DATA!G8)," ",DATA!G8)</f>
        <v>3.4025287924581828</v>
      </c>
      <c r="I7" s="164">
        <f>IF(ISERROR(DATA!H8)," ",DATA!H8)</f>
        <v>3.3026921007914694</v>
      </c>
      <c r="K7" s="387" t="s">
        <v>195</v>
      </c>
      <c r="L7" s="386"/>
    </row>
    <row r="8" spans="2:12" ht="20.25" customHeight="1" x14ac:dyDescent="0.3">
      <c r="B8" s="48"/>
      <c r="C8" s="30"/>
      <c r="D8" s="30"/>
      <c r="E8" s="30"/>
      <c r="F8" s="30"/>
      <c r="G8" s="30"/>
      <c r="H8" s="30"/>
      <c r="I8" s="30"/>
      <c r="J8" s="30"/>
    </row>
    <row r="9" spans="2:12" ht="33" customHeight="1" x14ac:dyDescent="0.3">
      <c r="B9" s="48"/>
      <c r="C9" s="455" t="s">
        <v>305</v>
      </c>
      <c r="D9" s="455"/>
      <c r="E9" s="455"/>
      <c r="F9" s="455"/>
      <c r="G9" s="455"/>
      <c r="H9" s="455"/>
      <c r="I9" s="455"/>
      <c r="J9" s="455"/>
      <c r="K9" s="455"/>
    </row>
    <row r="10" spans="2:12" ht="15" customHeight="1" x14ac:dyDescent="0.3">
      <c r="B10" s="48"/>
      <c r="C10" s="30"/>
      <c r="D10" s="30"/>
      <c r="E10" s="30"/>
      <c r="F10" s="30"/>
      <c r="G10" s="30"/>
      <c r="H10" s="30"/>
      <c r="I10" s="30"/>
      <c r="J10" s="30"/>
    </row>
    <row r="11" spans="2:12" ht="12" customHeight="1" x14ac:dyDescent="0.25"/>
    <row r="12" spans="2:12" ht="12" customHeight="1" x14ac:dyDescent="0.25"/>
    <row r="13" spans="2:12" ht="12" customHeight="1" x14ac:dyDescent="0.25"/>
    <row r="14" spans="2:12" ht="12" customHeight="1" x14ac:dyDescent="0.25"/>
    <row r="15" spans="2:12" ht="12" customHeight="1" x14ac:dyDescent="0.25"/>
    <row r="16" spans="2:12"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c r="D33" s="225" t="s">
        <v>216</v>
      </c>
      <c r="E33" s="225" t="s">
        <v>217</v>
      </c>
      <c r="F33" s="225" t="s">
        <v>218</v>
      </c>
      <c r="G33" s="225" t="s">
        <v>219</v>
      </c>
      <c r="H33" s="225" t="s">
        <v>220</v>
      </c>
      <c r="I33" s="225" t="s">
        <v>221</v>
      </c>
    </row>
    <row r="34" spans="2:13" ht="12" customHeight="1" x14ac:dyDescent="0.25">
      <c r="D34" s="225" t="s">
        <v>216</v>
      </c>
      <c r="E34" s="225" t="s">
        <v>217</v>
      </c>
      <c r="F34" s="225" t="s">
        <v>218</v>
      </c>
      <c r="G34" s="225" t="s">
        <v>219</v>
      </c>
      <c r="H34" s="225" t="s">
        <v>220</v>
      </c>
      <c r="I34" s="225" t="s">
        <v>221</v>
      </c>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197</v>
      </c>
      <c r="D36" s="140">
        <v>3.9639657778318602</v>
      </c>
      <c r="E36" s="141">
        <v>3.2913790581685749</v>
      </c>
      <c r="F36" s="142">
        <v>2.61131744824654</v>
      </c>
      <c r="G36" s="141">
        <v>3.7593268096420549</v>
      </c>
      <c r="H36" s="142">
        <v>3.3960293480809849</v>
      </c>
      <c r="I36" s="143">
        <v>2.945604311679185</v>
      </c>
    </row>
    <row r="37" spans="2:13" x14ac:dyDescent="0.25">
      <c r="C37" s="117" t="s">
        <v>198</v>
      </c>
      <c r="D37" s="144">
        <v>3.8987698350759801</v>
      </c>
      <c r="E37" s="145">
        <v>2.94690088870269</v>
      </c>
      <c r="F37" s="146">
        <v>2.3981670131669199</v>
      </c>
      <c r="G37" s="145">
        <v>3.3130957669867298</v>
      </c>
      <c r="H37" s="146">
        <v>3.4571824565012301</v>
      </c>
      <c r="I37" s="147">
        <v>2.9953446661203502</v>
      </c>
    </row>
    <row r="38" spans="2:13" x14ac:dyDescent="0.25">
      <c r="C38" s="117" t="s">
        <v>199</v>
      </c>
      <c r="D38" s="144">
        <v>3.2461243795038301</v>
      </c>
      <c r="E38" s="145">
        <v>2.4672469560149199</v>
      </c>
      <c r="F38" s="146">
        <v>1.6215211605645801</v>
      </c>
      <c r="G38" s="145">
        <v>3.0690497036117899</v>
      </c>
      <c r="H38" s="146">
        <v>2.8988895068183602</v>
      </c>
      <c r="I38" s="147">
        <v>2.3194345703320201</v>
      </c>
    </row>
    <row r="39" spans="2:13" x14ac:dyDescent="0.25">
      <c r="C39" s="117" t="s">
        <v>200</v>
      </c>
      <c r="D39" s="144">
        <v>6.5227776624207401</v>
      </c>
      <c r="E39" s="145">
        <v>4.9144400771478196</v>
      </c>
      <c r="F39" s="146">
        <v>4.1652862408529252</v>
      </c>
      <c r="G39" s="145">
        <v>6.0431693029161195</v>
      </c>
      <c r="H39" s="146">
        <v>5.6747101764150649</v>
      </c>
      <c r="I39" s="147">
        <v>4.9206042475028848</v>
      </c>
    </row>
    <row r="40" spans="2:13" x14ac:dyDescent="0.25">
      <c r="C40" s="117" t="s">
        <v>201</v>
      </c>
      <c r="D40" s="144">
        <v>2.8747459875689501</v>
      </c>
      <c r="E40" s="145">
        <v>2.0514057963545098</v>
      </c>
      <c r="F40" s="146">
        <v>1.5154001720149699</v>
      </c>
      <c r="G40" s="145">
        <v>2.0660129917885701</v>
      </c>
      <c r="H40" s="146">
        <v>2.1523028070830801</v>
      </c>
      <c r="I40" s="147">
        <v>1.8688649839426199</v>
      </c>
    </row>
    <row r="41" spans="2:13" x14ac:dyDescent="0.25">
      <c r="C41" s="117" t="s">
        <v>173</v>
      </c>
      <c r="D41" s="396">
        <v>4.1531794289361104</v>
      </c>
      <c r="E41" s="397">
        <v>3.3794644175282702</v>
      </c>
      <c r="F41" s="398">
        <v>2.60422922256351</v>
      </c>
      <c r="G41" s="397">
        <v>3.8175312981119198</v>
      </c>
      <c r="H41" s="398">
        <v>3.6340864296991202</v>
      </c>
      <c r="I41" s="399">
        <v>3.1331489281490201</v>
      </c>
    </row>
    <row r="42" spans="2:13" x14ac:dyDescent="0.25">
      <c r="C42" s="213" t="str">
        <f>C7</f>
        <v>TEXAS LUTHERAN</v>
      </c>
      <c r="D42" s="73">
        <f t="shared" ref="D42:I42" si="1">D7</f>
        <v>4.2120171764852676</v>
      </c>
      <c r="E42" s="74">
        <f t="shared" si="1"/>
        <v>6.6154766269422156</v>
      </c>
      <c r="F42" s="75">
        <f t="shared" si="1"/>
        <v>3.1546000705773585</v>
      </c>
      <c r="G42" s="74">
        <f t="shared" si="1"/>
        <v>2.9889549337855192</v>
      </c>
      <c r="H42" s="75">
        <f t="shared" si="1"/>
        <v>3.4025287924581828</v>
      </c>
      <c r="I42" s="76">
        <f t="shared" si="1"/>
        <v>3.3026921007914694</v>
      </c>
    </row>
    <row r="43" spans="2:13" ht="21" customHeight="1" x14ac:dyDescent="0.25">
      <c r="C43" s="247" t="s">
        <v>138</v>
      </c>
      <c r="D43" s="384">
        <v>3</v>
      </c>
      <c r="E43" s="384">
        <v>3</v>
      </c>
      <c r="F43" s="384">
        <v>3</v>
      </c>
      <c r="G43" s="384">
        <v>3</v>
      </c>
      <c r="H43" s="384">
        <v>3</v>
      </c>
      <c r="I43" s="384">
        <v>3</v>
      </c>
    </row>
    <row r="44" spans="2:13" ht="33" customHeight="1" x14ac:dyDescent="0.3">
      <c r="C44" s="455" t="s">
        <v>306</v>
      </c>
      <c r="D44" s="455"/>
      <c r="E44" s="455"/>
      <c r="F44" s="455"/>
      <c r="G44" s="455"/>
      <c r="H44" s="455"/>
      <c r="I44" s="455"/>
      <c r="J44" s="455"/>
      <c r="K44" s="455"/>
      <c r="L44" s="53"/>
      <c r="M44" s="53"/>
    </row>
    <row r="45" spans="2:13" ht="15.75"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9" ht="12" customHeight="1" x14ac:dyDescent="0.25"/>
    <row r="66" spans="3:9" ht="12" customHeight="1" x14ac:dyDescent="0.25"/>
    <row r="67" spans="3:9" ht="12" customHeight="1" x14ac:dyDescent="0.25"/>
    <row r="68" spans="3:9" ht="12" customHeight="1" x14ac:dyDescent="0.25"/>
    <row r="69" spans="3:9" ht="12" customHeight="1" x14ac:dyDescent="0.25">
      <c r="D69" s="225" t="s">
        <v>216</v>
      </c>
      <c r="E69" s="225" t="s">
        <v>217</v>
      </c>
      <c r="F69" s="225" t="s">
        <v>218</v>
      </c>
      <c r="G69" s="225" t="s">
        <v>219</v>
      </c>
      <c r="H69" s="225" t="s">
        <v>220</v>
      </c>
      <c r="I69" s="225" t="s">
        <v>221</v>
      </c>
    </row>
    <row r="70" spans="3:9" ht="15" customHeight="1" x14ac:dyDescent="0.25">
      <c r="C70" s="383"/>
      <c r="D70" s="225" t="str">
        <f>D6</f>
        <v>2013-2014</v>
      </c>
      <c r="E70" s="225" t="str">
        <f t="shared" ref="E70:I70" si="2">E6</f>
        <v>2014-2015</v>
      </c>
      <c r="F70" s="225" t="str">
        <f t="shared" si="2"/>
        <v>2015-2016</v>
      </c>
      <c r="G70" s="225" t="str">
        <f t="shared" si="2"/>
        <v>2016-2017</v>
      </c>
      <c r="H70" s="225" t="str">
        <f t="shared" si="2"/>
        <v>2017-2018</v>
      </c>
      <c r="I70" s="225" t="str">
        <f t="shared" si="2"/>
        <v>2018-2019</v>
      </c>
    </row>
    <row r="71" spans="3:9" x14ac:dyDescent="0.25">
      <c r="C71" s="117" t="s">
        <v>307</v>
      </c>
      <c r="D71" s="140">
        <v>3.9219652409314101</v>
      </c>
      <c r="E71" s="141">
        <v>4.5000883005087804</v>
      </c>
      <c r="F71" s="142">
        <v>3.5934231602756901</v>
      </c>
      <c r="G71" s="141">
        <v>3.8514156262678299</v>
      </c>
      <c r="H71" s="142">
        <v>4.4216717533543797</v>
      </c>
      <c r="I71" s="143">
        <v>3.9772888640620101</v>
      </c>
    </row>
    <row r="72" spans="3:9" x14ac:dyDescent="0.25">
      <c r="C72" s="117" t="s">
        <v>308</v>
      </c>
      <c r="D72" s="144">
        <v>3.3070471194269251</v>
      </c>
      <c r="E72" s="145">
        <v>3.7484309230612749</v>
      </c>
      <c r="F72" s="146">
        <v>3.4164976867930301</v>
      </c>
      <c r="G72" s="145">
        <v>3.1484528285331246</v>
      </c>
      <c r="H72" s="146">
        <v>3.4840971487104651</v>
      </c>
      <c r="I72" s="147">
        <v>3.1457229183525901</v>
      </c>
    </row>
    <row r="73" spans="3:9" x14ac:dyDescent="0.25">
      <c r="C73" s="117" t="s">
        <v>309</v>
      </c>
      <c r="D73" s="144">
        <v>3.0132102641221898</v>
      </c>
      <c r="E73" s="145">
        <v>2.9499723789441701</v>
      </c>
      <c r="F73" s="146">
        <v>0.87308234987956701</v>
      </c>
      <c r="G73" s="145">
        <v>1.6854974502361399</v>
      </c>
      <c r="H73" s="146">
        <v>2.7875777312746002</v>
      </c>
      <c r="I73" s="147">
        <v>1.19202426560469</v>
      </c>
    </row>
    <row r="74" spans="3:9" x14ac:dyDescent="0.25">
      <c r="C74" s="117" t="s">
        <v>310</v>
      </c>
      <c r="D74" s="144">
        <v>8.431957488144235</v>
      </c>
      <c r="E74" s="145">
        <v>6.3728263154507907</v>
      </c>
      <c r="F74" s="146">
        <v>5.4958911445597352</v>
      </c>
      <c r="G74" s="145">
        <v>7.6309547522619452</v>
      </c>
      <c r="H74" s="146">
        <v>6.3524890536475755</v>
      </c>
      <c r="I74" s="147">
        <v>6.2351835507040843</v>
      </c>
    </row>
    <row r="75" spans="3:9" x14ac:dyDescent="0.25">
      <c r="C75" s="117" t="s">
        <v>311</v>
      </c>
      <c r="D75" s="144">
        <v>3.6595039744579898</v>
      </c>
      <c r="E75" s="145">
        <v>2.3722265780982799</v>
      </c>
      <c r="F75" s="146">
        <v>2.2842954772748301</v>
      </c>
      <c r="G75" s="145">
        <v>3.1194058921654801</v>
      </c>
      <c r="H75" s="146">
        <v>3.00478215966102</v>
      </c>
      <c r="I75" s="147">
        <v>2.67153191745289</v>
      </c>
    </row>
    <row r="76" spans="3:9" x14ac:dyDescent="0.25">
      <c r="C76" s="117" t="s">
        <v>173</v>
      </c>
      <c r="D76" s="396">
        <v>4.1531794289361104</v>
      </c>
      <c r="E76" s="397">
        <v>3.3794644175282702</v>
      </c>
      <c r="F76" s="398">
        <v>2.60422922256351</v>
      </c>
      <c r="G76" s="397">
        <v>3.8175312981119198</v>
      </c>
      <c r="H76" s="398">
        <v>3.6340864296991202</v>
      </c>
      <c r="I76" s="399">
        <v>3.1331489281490201</v>
      </c>
    </row>
    <row r="77" spans="3:9" x14ac:dyDescent="0.25">
      <c r="C77" s="213" t="str">
        <f>C42</f>
        <v>TEXAS LUTHERAN</v>
      </c>
      <c r="D77" s="73">
        <f t="shared" ref="D77:I77" si="3">D42</f>
        <v>4.2120171764852676</v>
      </c>
      <c r="E77" s="74">
        <f t="shared" si="3"/>
        <v>6.6154766269422156</v>
      </c>
      <c r="F77" s="75">
        <f t="shared" si="3"/>
        <v>3.1546000705773585</v>
      </c>
      <c r="G77" s="74">
        <f t="shared" si="3"/>
        <v>2.9889549337855192</v>
      </c>
      <c r="H77" s="75">
        <f t="shared" si="3"/>
        <v>3.4025287924581828</v>
      </c>
      <c r="I77" s="76">
        <f t="shared" si="3"/>
        <v>3.3026921007914694</v>
      </c>
    </row>
    <row r="78" spans="3:9" x14ac:dyDescent="0.25">
      <c r="C78" s="247" t="s">
        <v>138</v>
      </c>
      <c r="D78" s="384">
        <v>3</v>
      </c>
      <c r="E78" s="384">
        <v>3</v>
      </c>
      <c r="F78" s="384">
        <v>3</v>
      </c>
      <c r="G78" s="384">
        <v>3</v>
      </c>
      <c r="H78" s="384">
        <v>3</v>
      </c>
      <c r="I78" s="384">
        <v>3</v>
      </c>
    </row>
    <row r="79" spans="3:9" ht="22.5" customHeight="1" x14ac:dyDescent="0.25"/>
    <row r="80" spans="3:9"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row r="91" ht="22.5" customHeight="1" x14ac:dyDescent="0.25"/>
  </sheetData>
  <sheetProtection algorithmName="SHA-512" hashValue="lLY+/glvBr8lM6UXG99PeimsSpv+CNPZHF2VAQMRdxwLncbwY0OniEIDBIAdL6LM4mQ2Tu7VMzycKOog1iQ/2w==" saltValue="pbkFxZmMmzUNkyUSTOc+vg==" spinCount="100000" sheet="1" scenarios="1"/>
  <mergeCells count="3">
    <mergeCell ref="B4:J4"/>
    <mergeCell ref="C44:K44"/>
    <mergeCell ref="C9:K9"/>
  </mergeCells>
  <phoneticPr fontId="48" type="noConversion"/>
  <printOptions horizontalCentered="1"/>
  <pageMargins left="0.69" right="0.91" top="1" bottom="1" header="0.5" footer="0.5"/>
  <pageSetup scale="61" orientation="portrait" r:id="rId1"/>
  <headerFooter alignWithMargins="0">
    <oddFooter>&amp;L&amp;11&amp;K000000CIC Financial Indicators Tool&amp;C&amp;K0000002021&amp;R&amp;11&amp;K000000&amp;P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pageSetUpPr fitToPage="1"/>
  </sheetPr>
  <dimension ref="B2:Q64"/>
  <sheetViews>
    <sheetView showGridLines="0" showRowColHeaders="0" topLeftCell="A3" zoomScaleNormal="100" workbookViewId="0"/>
  </sheetViews>
  <sheetFormatPr defaultColWidth="11.44140625" defaultRowHeight="11.4" x14ac:dyDescent="0.2"/>
  <cols>
    <col min="1" max="1" width="3" style="3" customWidth="1"/>
    <col min="2" max="2" width="6.6640625" style="3" customWidth="1"/>
    <col min="3" max="12" width="13.33203125" style="3" customWidth="1"/>
    <col min="13" max="13" width="2.6640625" style="3" customWidth="1"/>
    <col min="14" max="14" width="38.6640625" style="3" customWidth="1"/>
    <col min="15" max="15" width="4" style="3" customWidth="1"/>
    <col min="16" max="16" width="10" style="3" customWidth="1"/>
    <col min="17" max="16384" width="11.44140625" style="3"/>
  </cols>
  <sheetData>
    <row r="2" spans="2:14" ht="15.6" x14ac:dyDescent="0.3">
      <c r="B2" s="14" t="s">
        <v>312</v>
      </c>
      <c r="I2" s="470" t="s">
        <v>313</v>
      </c>
      <c r="J2" s="471"/>
      <c r="K2" s="471"/>
      <c r="L2" s="471"/>
    </row>
    <row r="3" spans="2:14" ht="15.6" x14ac:dyDescent="0.3">
      <c r="B3" s="42" t="s">
        <v>3</v>
      </c>
      <c r="I3" s="165"/>
      <c r="J3" s="123" t="s">
        <v>314</v>
      </c>
      <c r="K3" s="402"/>
      <c r="L3" s="50"/>
    </row>
    <row r="4" spans="2:14" ht="18" customHeight="1" x14ac:dyDescent="0.25">
      <c r="I4" s="49"/>
      <c r="J4" s="123" t="s">
        <v>315</v>
      </c>
      <c r="K4" s="402"/>
      <c r="L4" s="50"/>
    </row>
    <row r="5" spans="2:14" s="8" customFormat="1" ht="13.2" x14ac:dyDescent="0.25">
      <c r="B5" s="245" t="s">
        <v>40</v>
      </c>
    </row>
    <row r="6" spans="2:14" ht="13.2" x14ac:dyDescent="0.25">
      <c r="B6" s="23"/>
    </row>
    <row r="7" spans="2:14" ht="13.2" x14ac:dyDescent="0.25">
      <c r="B7" s="23"/>
      <c r="C7" s="224" t="s">
        <v>129</v>
      </c>
      <c r="D7" s="224" t="s">
        <v>130</v>
      </c>
      <c r="E7" s="224" t="s">
        <v>131</v>
      </c>
      <c r="F7" s="224" t="s">
        <v>132</v>
      </c>
      <c r="G7" s="224" t="s">
        <v>133</v>
      </c>
      <c r="H7" s="224" t="s">
        <v>134</v>
      </c>
      <c r="I7" s="224" t="s">
        <v>316</v>
      </c>
      <c r="J7" s="224" t="s">
        <v>317</v>
      </c>
      <c r="K7" s="224" t="s">
        <v>318</v>
      </c>
      <c r="L7" s="224" t="s">
        <v>319</v>
      </c>
    </row>
    <row r="8" spans="2:14" ht="13.2" x14ac:dyDescent="0.25">
      <c r="B8" s="23"/>
      <c r="C8" s="403">
        <f>IF(ISERROR(((C21)*0.35)+((C60)*0.1)+((C48)*0.2)+((C36)*0.35))," ",(((C21)*0.35)+((C60)*0.1)+((C48)*0.2)+((C36)*0.35)))</f>
        <v>4.2120171764852676</v>
      </c>
      <c r="D8" s="404">
        <f t="shared" ref="D8:L8" si="0">IF(ISERROR(((D21)*0.35)+((D60)*0.1)+((D48)*0.2)+((D36)*0.35))," ",(((D21)*0.35)+((D60)*0.1)+((D48)*0.2)+((D36)*0.35)))</f>
        <v>6.6154766269422156</v>
      </c>
      <c r="E8" s="403">
        <f t="shared" si="0"/>
        <v>3.1546000705773585</v>
      </c>
      <c r="F8" s="404">
        <f t="shared" si="0"/>
        <v>2.9889549337855192</v>
      </c>
      <c r="G8" s="403">
        <f t="shared" si="0"/>
        <v>3.4025287924581828</v>
      </c>
      <c r="H8" s="404">
        <f t="shared" si="0"/>
        <v>3.3026921007914694</v>
      </c>
      <c r="I8" s="405" t="str">
        <f t="shared" si="0"/>
        <v xml:space="preserve"> </v>
      </c>
      <c r="J8" s="405" t="str">
        <f t="shared" si="0"/>
        <v xml:space="preserve"> </v>
      </c>
      <c r="K8" s="405" t="str">
        <f t="shared" si="0"/>
        <v xml:space="preserve"> </v>
      </c>
      <c r="L8" s="405" t="str">
        <f t="shared" si="0"/>
        <v xml:space="preserve"> </v>
      </c>
      <c r="M8" s="9"/>
      <c r="N8" s="9"/>
    </row>
    <row r="9" spans="2:14" ht="18" customHeight="1" x14ac:dyDescent="0.25">
      <c r="B9" s="23"/>
      <c r="I9" s="9"/>
      <c r="J9" s="9"/>
      <c r="K9" s="9"/>
      <c r="L9" s="9"/>
      <c r="M9" s="9"/>
      <c r="N9" s="9"/>
    </row>
    <row r="10" spans="2:14" ht="13.2" x14ac:dyDescent="0.25">
      <c r="B10" s="245" t="s">
        <v>320</v>
      </c>
    </row>
    <row r="11" spans="2:14" ht="13.2" x14ac:dyDescent="0.25">
      <c r="B11" s="23"/>
    </row>
    <row r="12" spans="2:14" ht="13.2" x14ac:dyDescent="0.25">
      <c r="B12" s="23"/>
      <c r="C12" s="224" t="str">
        <f>C7</f>
        <v>2013-2014</v>
      </c>
      <c r="D12" s="224" t="str">
        <f t="shared" ref="D12:K12" si="1">D7</f>
        <v>2014-2015</v>
      </c>
      <c r="E12" s="224" t="str">
        <f t="shared" si="1"/>
        <v>2015-2016</v>
      </c>
      <c r="F12" s="224" t="str">
        <f t="shared" si="1"/>
        <v>2016-2017</v>
      </c>
      <c r="G12" s="224" t="str">
        <f t="shared" si="1"/>
        <v>2017-2018</v>
      </c>
      <c r="H12" s="224" t="str">
        <f t="shared" si="1"/>
        <v>2018-2019</v>
      </c>
      <c r="I12" s="224" t="str">
        <f t="shared" si="1"/>
        <v>2019-2020</v>
      </c>
      <c r="J12" s="224" t="str">
        <f t="shared" si="1"/>
        <v>2020-2021</v>
      </c>
      <c r="K12" s="224" t="str">
        <f t="shared" si="1"/>
        <v>2021-2022</v>
      </c>
      <c r="L12" s="224" t="s">
        <v>319</v>
      </c>
    </row>
    <row r="13" spans="2:14" ht="12.75" customHeight="1" x14ac:dyDescent="0.25">
      <c r="B13" s="23"/>
      <c r="C13" s="185">
        <v>43329061</v>
      </c>
      <c r="D13" s="83">
        <v>53206785</v>
      </c>
      <c r="E13" s="84">
        <v>50744913</v>
      </c>
      <c r="F13" s="85">
        <v>45162233</v>
      </c>
      <c r="G13" s="84">
        <v>47727232</v>
      </c>
      <c r="H13" s="86">
        <v>65738332</v>
      </c>
      <c r="I13" s="79"/>
      <c r="J13" s="79"/>
      <c r="K13" s="79"/>
      <c r="L13" s="79"/>
      <c r="N13" s="17" t="s">
        <v>321</v>
      </c>
    </row>
    <row r="14" spans="2:14" ht="13.2" x14ac:dyDescent="0.25">
      <c r="B14" s="23"/>
      <c r="C14" s="188">
        <v>17292934</v>
      </c>
      <c r="D14" s="239">
        <v>18451162</v>
      </c>
      <c r="E14" s="240">
        <v>14851484</v>
      </c>
      <c r="F14" s="241">
        <v>20506395</v>
      </c>
      <c r="G14" s="240">
        <v>16594261</v>
      </c>
      <c r="H14" s="242">
        <v>0</v>
      </c>
      <c r="I14" s="79"/>
      <c r="J14" s="79"/>
      <c r="K14" s="79"/>
      <c r="L14" s="79"/>
      <c r="N14" s="17" t="s">
        <v>322</v>
      </c>
    </row>
    <row r="15" spans="2:14" ht="24" customHeight="1" x14ac:dyDescent="0.25">
      <c r="B15" s="23"/>
      <c r="C15" s="188">
        <v>52109506</v>
      </c>
      <c r="D15" s="189">
        <v>53921062</v>
      </c>
      <c r="E15" s="190">
        <v>52506320</v>
      </c>
      <c r="F15" s="191">
        <v>62069861</v>
      </c>
      <c r="G15" s="190">
        <v>65361916</v>
      </c>
      <c r="H15" s="192">
        <v>82685995</v>
      </c>
      <c r="I15" s="79"/>
      <c r="J15" s="79"/>
      <c r="K15" s="79"/>
      <c r="L15" s="79"/>
      <c r="N15" s="39" t="s">
        <v>323</v>
      </c>
    </row>
    <row r="16" spans="2:14" ht="13.2" x14ac:dyDescent="0.25">
      <c r="B16" s="23"/>
      <c r="C16" s="186">
        <v>26880000</v>
      </c>
      <c r="D16" s="80">
        <v>25720000</v>
      </c>
      <c r="E16" s="81">
        <v>24251373</v>
      </c>
      <c r="F16" s="82">
        <v>27725084</v>
      </c>
      <c r="G16" s="81">
        <v>30282393</v>
      </c>
      <c r="H16" s="187">
        <v>26719925</v>
      </c>
      <c r="I16" s="79"/>
      <c r="J16" s="79"/>
      <c r="K16" s="79"/>
      <c r="L16" s="79"/>
      <c r="N16" s="18" t="s">
        <v>324</v>
      </c>
    </row>
    <row r="17" spans="2:17" ht="13.5" customHeight="1" x14ac:dyDescent="0.25">
      <c r="B17" s="23"/>
      <c r="C17" s="186">
        <v>34621105</v>
      </c>
      <c r="D17" s="80">
        <v>36558117</v>
      </c>
      <c r="E17" s="81">
        <v>36861998</v>
      </c>
      <c r="F17" s="82">
        <v>36874927</v>
      </c>
      <c r="G17" s="81">
        <v>38483170</v>
      </c>
      <c r="H17" s="187">
        <v>38264918</v>
      </c>
      <c r="I17" s="79"/>
      <c r="J17" s="79"/>
      <c r="K17" s="79"/>
      <c r="L17" s="79"/>
      <c r="N17" s="18" t="s">
        <v>325</v>
      </c>
    </row>
    <row r="18" spans="2:17" ht="13.2" x14ac:dyDescent="0.25">
      <c r="B18" s="23"/>
      <c r="C18" s="351"/>
      <c r="D18" s="23"/>
      <c r="E18" s="351"/>
      <c r="F18" s="23"/>
      <c r="G18" s="351"/>
      <c r="H18" s="23"/>
      <c r="I18" s="351"/>
      <c r="J18" s="23"/>
      <c r="K18" s="23"/>
      <c r="L18" s="351"/>
      <c r="N18" s="19"/>
    </row>
    <row r="19" spans="2:17" ht="13.2" x14ac:dyDescent="0.25">
      <c r="C19" s="406">
        <f>IF(ISERROR((C13+C14-C15+C16+'EXPENDABLE NET ASSETS'!E25)/C17)," ",((C13+C14-C15+C16+'EXPENDABLE NET ASSETS'!E25)/C17))</f>
        <v>1.0222807446498314</v>
      </c>
      <c r="D19" s="407">
        <f>IF(ISERROR((D13+D14-D15+D16+'EXPENDABLE NET ASSETS'!F25)/D17)," ",((D13+D14-D15+D16+'EXPENDABLE NET ASSETS'!F25)/D17))</f>
        <v>1.1887068745909424</v>
      </c>
      <c r="E19" s="408">
        <f>IF(ISERROR((E13+E14-E15+E16+'EXPENDABLE NET ASSETS'!G25)/E17)," ",((E13+E14-E15+E16+'EXPENDABLE NET ASSETS'!G25)/E17))</f>
        <v>1.0130066742448416</v>
      </c>
      <c r="F19" s="407">
        <f>IF(ISERROR((F13+F14-F15+F16+'EXPENDABLE NET ASSETS'!H25)/F17)," ",((F13+F14-F15+F16+'EXPENDABLE NET ASSETS'!H25)/F17))</f>
        <v>0.84946204774859624</v>
      </c>
      <c r="G19" s="408">
        <f>IF(ISERROR((G13+G14-G15+G16+'EXPENDABLE NET ASSETS'!I25)/G17)," ",((G13+G14-G15+G16+'EXPENDABLE NET ASSETS'!I25)/G17))</f>
        <v>0.75986385736933837</v>
      </c>
      <c r="H19" s="407">
        <f>IF(ISERROR((H13+H14-H15+H16+'EXPENDABLE NET ASSETS'!J25)/H17)," ",((H13+H14-H15+H16+'EXPENDABLE NET ASSETS'!J25)/H17))</f>
        <v>0.25538437061331215</v>
      </c>
      <c r="I19" s="409" t="str">
        <f>IF(ISERROR((I13+I14-I15+I16+'EXPENDABLE NET ASSETS'!K25)/I17)," ",((I13+I14-I15+I16+'EXPENDABLE NET ASSETS'!K25)/I17))</f>
        <v xml:space="preserve"> </v>
      </c>
      <c r="J19" s="409" t="str">
        <f>IF(ISERROR((J13+J14-J15+J16+'EXPENDABLE NET ASSETS'!L25)/J17)," ",((J13+J14-J15+J16+'EXPENDABLE NET ASSETS'!L25)/J17))</f>
        <v xml:space="preserve"> </v>
      </c>
      <c r="K19" s="409" t="str">
        <f>IF(ISERROR((K13+K14-K15+K16+'EXPENDABLE NET ASSETS'!M25)/K17)," ",((K13+K14-K15+K16+'EXPENDABLE NET ASSETS'!M25)/K17))</f>
        <v xml:space="preserve"> </v>
      </c>
      <c r="L19" s="409" t="str">
        <f>IF(ISERROR((L13+L14-L15+L16+'EXPENDABLE NET ASSETS'!N25)/L17)," ",((L13+L14-L15+L16+'EXPENDABLE NET ASSETS'!N25)/L17))</f>
        <v xml:space="preserve"> </v>
      </c>
      <c r="M19" s="9"/>
      <c r="N19" s="46" t="s">
        <v>326</v>
      </c>
      <c r="O19" s="8"/>
      <c r="P19" s="4"/>
      <c r="Q19" s="4"/>
    </row>
    <row r="20" spans="2:17" ht="13.2" x14ac:dyDescent="0.25">
      <c r="C20" s="354">
        <f>C19/0.133</f>
        <v>7.6863213883445969</v>
      </c>
      <c r="D20" s="354">
        <f>D19/0.133</f>
        <v>8.9376456736161067</v>
      </c>
      <c r="E20" s="354">
        <f>E19/0.133</f>
        <v>7.6165915356755001</v>
      </c>
      <c r="F20" s="353">
        <f t="shared" ref="F20:L20" si="2">F19/0.133</f>
        <v>6.3869326898390693</v>
      </c>
      <c r="G20" s="354">
        <f t="shared" si="2"/>
        <v>5.7132620854837466</v>
      </c>
      <c r="H20" s="353">
        <f t="shared" si="2"/>
        <v>1.9201832376940762</v>
      </c>
      <c r="I20" s="354" t="e">
        <f t="shared" si="2"/>
        <v>#VALUE!</v>
      </c>
      <c r="J20" s="353" t="e">
        <f t="shared" si="2"/>
        <v>#VALUE!</v>
      </c>
      <c r="K20" s="353" t="e">
        <f t="shared" si="2"/>
        <v>#VALUE!</v>
      </c>
      <c r="L20" s="354" t="e">
        <f t="shared" si="2"/>
        <v>#VALUE!</v>
      </c>
      <c r="M20" s="9"/>
      <c r="N20" s="46"/>
    </row>
    <row r="21" spans="2:17" ht="13.2" x14ac:dyDescent="0.25">
      <c r="C21" s="410">
        <f>IF(ISERROR(IF(C20&gt;=10, 10, IF(C20&lt;=-4, -4, C20)))," ",(IF(C20&gt;=10, 10, IF(C20&lt;=-4, -4, C20))))</f>
        <v>7.6863213883445969</v>
      </c>
      <c r="D21" s="411">
        <f>IF(ISERROR(IF(D20&gt;=10, 10, IF(D20&lt;=-4, -4, D20)))," ",(IF(D20&gt;=10, 10, IF(D20&lt;=-4, -4, D20))))</f>
        <v>8.9376456736161067</v>
      </c>
      <c r="E21" s="412">
        <f t="shared" ref="E21:L21" si="3">IF(ISERROR(IF(E20&gt;=10, 10, IF(E20&lt;=-4, -4, E20)))," ",(IF(E20&gt;=10, 10, IF(E20&lt;=-4, -4, E20))))</f>
        <v>7.6165915356755001</v>
      </c>
      <c r="F21" s="411">
        <f t="shared" si="3"/>
        <v>6.3869326898390693</v>
      </c>
      <c r="G21" s="412">
        <f t="shared" si="3"/>
        <v>5.7132620854837466</v>
      </c>
      <c r="H21" s="413">
        <f t="shared" si="3"/>
        <v>1.9201832376940762</v>
      </c>
      <c r="I21" s="409" t="str">
        <f t="shared" si="3"/>
        <v xml:space="preserve"> </v>
      </c>
      <c r="J21" s="409" t="str">
        <f t="shared" si="3"/>
        <v xml:space="preserve"> </v>
      </c>
      <c r="K21" s="409" t="str">
        <f t="shared" si="3"/>
        <v xml:space="preserve"> </v>
      </c>
      <c r="L21" s="409" t="str">
        <f t="shared" si="3"/>
        <v xml:space="preserve"> </v>
      </c>
      <c r="M21" s="9"/>
      <c r="N21" s="46" t="s">
        <v>327</v>
      </c>
    </row>
    <row r="22" spans="2:17" ht="13.2" x14ac:dyDescent="0.25">
      <c r="C22" s="352"/>
      <c r="D22" s="352"/>
      <c r="E22" s="352"/>
      <c r="F22" s="352"/>
      <c r="G22" s="352"/>
      <c r="H22" s="352"/>
      <c r="I22" s="352"/>
      <c r="J22" s="352"/>
      <c r="K22" s="352"/>
      <c r="L22" s="352"/>
      <c r="M22" s="9"/>
      <c r="N22" s="46"/>
    </row>
    <row r="23" spans="2:17" ht="13.2" x14ac:dyDescent="0.25">
      <c r="C23" s="414">
        <f>IF(ISERROR(C21*0.35)," ",(C21*0.35))</f>
        <v>2.6902124859206089</v>
      </c>
      <c r="D23" s="411">
        <f t="shared" ref="D23:L23" si="4">IF(ISERROR(D21*0.35)," ",(D21*0.35))</f>
        <v>3.1281759857656373</v>
      </c>
      <c r="E23" s="415">
        <f t="shared" si="4"/>
        <v>2.6658070374864247</v>
      </c>
      <c r="F23" s="411">
        <f t="shared" si="4"/>
        <v>2.235426441443674</v>
      </c>
      <c r="G23" s="415">
        <f t="shared" si="4"/>
        <v>1.9996417299193112</v>
      </c>
      <c r="H23" s="411">
        <f t="shared" si="4"/>
        <v>0.67206413319292657</v>
      </c>
      <c r="I23" s="416" t="str">
        <f t="shared" si="4"/>
        <v xml:space="preserve"> </v>
      </c>
      <c r="J23" s="416" t="str">
        <f t="shared" si="4"/>
        <v xml:space="preserve"> </v>
      </c>
      <c r="K23" s="416" t="str">
        <f t="shared" si="4"/>
        <v xml:space="preserve"> </v>
      </c>
      <c r="L23" s="416" t="str">
        <f t="shared" si="4"/>
        <v xml:space="preserve"> </v>
      </c>
      <c r="M23" s="9"/>
      <c r="N23" s="46" t="s">
        <v>328</v>
      </c>
    </row>
    <row r="24" spans="2:17" ht="18" customHeight="1" x14ac:dyDescent="0.2"/>
    <row r="25" spans="2:17" ht="12.75" customHeight="1" x14ac:dyDescent="0.25">
      <c r="B25" s="245" t="s">
        <v>329</v>
      </c>
      <c r="N25" s="19"/>
    </row>
    <row r="26" spans="2:17" ht="12.75" customHeight="1" x14ac:dyDescent="0.25">
      <c r="B26" s="23"/>
      <c r="N26" s="19"/>
    </row>
    <row r="27" spans="2:17" ht="12.75" customHeight="1" x14ac:dyDescent="0.25">
      <c r="B27" s="23"/>
      <c r="C27" s="224" t="str">
        <f>C7</f>
        <v>2013-2014</v>
      </c>
      <c r="D27" s="224" t="str">
        <f t="shared" ref="D27:K27" si="5">D7</f>
        <v>2014-2015</v>
      </c>
      <c r="E27" s="224" t="str">
        <f t="shared" si="5"/>
        <v>2015-2016</v>
      </c>
      <c r="F27" s="224" t="str">
        <f t="shared" si="5"/>
        <v>2016-2017</v>
      </c>
      <c r="G27" s="224" t="str">
        <f t="shared" si="5"/>
        <v>2017-2018</v>
      </c>
      <c r="H27" s="224" t="str">
        <f t="shared" si="5"/>
        <v>2018-2019</v>
      </c>
      <c r="I27" s="224" t="str">
        <f t="shared" si="5"/>
        <v>2019-2020</v>
      </c>
      <c r="J27" s="224" t="str">
        <f t="shared" si="5"/>
        <v>2020-2021</v>
      </c>
      <c r="K27" s="224" t="str">
        <f t="shared" si="5"/>
        <v>2021-2022</v>
      </c>
      <c r="L27" s="224" t="s">
        <v>319</v>
      </c>
      <c r="N27" s="19"/>
    </row>
    <row r="28" spans="2:17" ht="13.2" x14ac:dyDescent="0.25">
      <c r="B28" s="23"/>
      <c r="C28" s="185">
        <v>43329061</v>
      </c>
      <c r="D28" s="83">
        <v>53206785</v>
      </c>
      <c r="E28" s="84">
        <v>50744913</v>
      </c>
      <c r="F28" s="85">
        <v>45162233</v>
      </c>
      <c r="G28" s="84">
        <v>47727232</v>
      </c>
      <c r="H28" s="86">
        <v>65738332</v>
      </c>
      <c r="I28" s="79"/>
      <c r="J28" s="79"/>
      <c r="K28" s="79"/>
      <c r="L28" s="79"/>
      <c r="N28" s="17" t="s">
        <v>321</v>
      </c>
    </row>
    <row r="29" spans="2:17" ht="13.2" x14ac:dyDescent="0.25">
      <c r="B29" s="23"/>
      <c r="C29" s="188">
        <v>17292934</v>
      </c>
      <c r="D29" s="239">
        <v>18451162</v>
      </c>
      <c r="E29" s="243">
        <v>14851484</v>
      </c>
      <c r="F29" s="239">
        <v>20506395</v>
      </c>
      <c r="G29" s="243">
        <v>16594261</v>
      </c>
      <c r="H29" s="244">
        <v>0</v>
      </c>
      <c r="I29" s="79"/>
      <c r="J29" s="79"/>
      <c r="K29" s="79"/>
      <c r="L29" s="79"/>
      <c r="N29" s="17" t="s">
        <v>322</v>
      </c>
    </row>
    <row r="30" spans="2:17" ht="24" customHeight="1" x14ac:dyDescent="0.25">
      <c r="B30" s="23"/>
      <c r="C30" s="188">
        <v>52109506</v>
      </c>
      <c r="D30" s="189">
        <v>53921062</v>
      </c>
      <c r="E30" s="190">
        <v>52506320</v>
      </c>
      <c r="F30" s="191">
        <v>62069861</v>
      </c>
      <c r="G30" s="190">
        <v>65361916</v>
      </c>
      <c r="H30" s="192">
        <v>82685995</v>
      </c>
      <c r="I30" s="79"/>
      <c r="J30" s="79"/>
      <c r="K30" s="79"/>
      <c r="L30" s="79"/>
      <c r="N30" s="39" t="s">
        <v>323</v>
      </c>
    </row>
    <row r="31" spans="2:17" ht="13.5" customHeight="1" x14ac:dyDescent="0.25">
      <c r="B31" s="23"/>
      <c r="C31" s="186">
        <v>26880000</v>
      </c>
      <c r="D31" s="80">
        <v>25720000</v>
      </c>
      <c r="E31" s="81">
        <v>24251373</v>
      </c>
      <c r="F31" s="82">
        <v>27725084</v>
      </c>
      <c r="G31" s="81">
        <v>30282393</v>
      </c>
      <c r="H31" s="187">
        <v>26719925</v>
      </c>
      <c r="I31" s="79"/>
      <c r="J31" s="79"/>
      <c r="K31" s="79"/>
      <c r="L31" s="79"/>
      <c r="N31" s="18" t="s">
        <v>330</v>
      </c>
    </row>
    <row r="32" spans="2:17" ht="13.2" x14ac:dyDescent="0.25">
      <c r="B32" s="23"/>
      <c r="C32" s="188">
        <v>26880000</v>
      </c>
      <c r="D32" s="189">
        <v>25720000</v>
      </c>
      <c r="E32" s="190">
        <v>24251373</v>
      </c>
      <c r="F32" s="191">
        <v>27725084</v>
      </c>
      <c r="G32" s="190">
        <v>30282393</v>
      </c>
      <c r="H32" s="192">
        <v>26719925</v>
      </c>
      <c r="I32" s="79"/>
      <c r="J32" s="79"/>
      <c r="K32" s="79"/>
      <c r="L32" s="79"/>
      <c r="N32" s="18" t="s">
        <v>324</v>
      </c>
    </row>
    <row r="33" spans="2:17" ht="13.2" x14ac:dyDescent="0.25">
      <c r="C33" s="23"/>
      <c r="D33" s="23"/>
      <c r="E33" s="23"/>
      <c r="F33" s="23"/>
      <c r="G33" s="23"/>
      <c r="H33" s="23"/>
      <c r="I33" s="23"/>
      <c r="J33" s="23"/>
      <c r="K33" s="23"/>
      <c r="L33" s="23"/>
      <c r="N33" s="19"/>
    </row>
    <row r="34" spans="2:17" ht="13.2" x14ac:dyDescent="0.25">
      <c r="C34" s="406">
        <f>IF(ISERROR(((C28+C29-C30+C31+'EXPENDABLE NET ASSETS'!E25)/C32))," ",(((C28+C29-C30+C31+'EXPENDABLE NET ASSETS'!E25)/C32)))</f>
        <v>1.3166848586309523</v>
      </c>
      <c r="D34" s="407">
        <f>IF(ISERROR(((D28+D29-D30+D31+'EXPENDABLE NET ASSETS'!F25)/D32))," ",(((D28+D29-D30+D31+'EXPENDABLE NET ASSETS'!F25)/D32)))</f>
        <v>1.6896145023328148</v>
      </c>
      <c r="E34" s="408">
        <f>IF(ISERROR(((E28+E29-E30+E31+'EXPENDABLE NET ASSETS'!G25)/E32))," ",(((E28+E29-E30+E31+'EXPENDABLE NET ASSETS'!G25)/E32)))</f>
        <v>1.5397664288945621</v>
      </c>
      <c r="F34" s="407">
        <f>IF(ISERROR(((F28+F29-F30+F31+'EXPENDABLE NET ASSETS'!H25)/F32))," ",(((F28+F29-F30+F31+'EXPENDABLE NET ASSETS'!H25)/F32)))</f>
        <v>1.1298018429808905</v>
      </c>
      <c r="G34" s="408">
        <f>IF(ISERROR(((G28+G29-G30+G31+'EXPENDABLE NET ASSETS'!I25)/G32))," ",(((G28+G29-G30+G31+'EXPENDABLE NET ASSETS'!I25)/G32)))</f>
        <v>0.96564264257451515</v>
      </c>
      <c r="H34" s="407">
        <f>IF(ISERROR(((H28+H29-H30+H31+'EXPENDABLE NET ASSETS'!J25)/H32))," ",(((H28+H29-H30+H31+'EXPENDABLE NET ASSETS'!J25)/H32)))</f>
        <v>0.36572939482427441</v>
      </c>
      <c r="I34" s="409" t="str">
        <f>IF(ISERROR(((I28+I29-I30+I31+'EXPENDABLE NET ASSETS'!K25)/I32))," ",(((I28+I29-I30+I31+'EXPENDABLE NET ASSETS'!K25)/I32)))</f>
        <v xml:space="preserve"> </v>
      </c>
      <c r="J34" s="409" t="str">
        <f>IF(ISERROR(((J28+J29-J30+J31+'EXPENDABLE NET ASSETS'!L25)/J32))," ",(((J28+J29-J30+J31+'EXPENDABLE NET ASSETS'!L25)/J32)))</f>
        <v xml:space="preserve"> </v>
      </c>
      <c r="K34" s="409" t="str">
        <f>IF(ISERROR(((K28+K29-K30+K31+'EXPENDABLE NET ASSETS'!M25)/K32))," ",(((K28+K29-K30+K31+'EXPENDABLE NET ASSETS'!M25)/K32)))</f>
        <v xml:space="preserve"> </v>
      </c>
      <c r="L34" s="409" t="str">
        <f>IF(ISERROR(((L28+L29-L30+L31+'EXPENDABLE NET ASSETS'!N25)/L32))," ",(((L28+L29-L30+L31+'EXPENDABLE NET ASSETS'!N25)/L32)))</f>
        <v xml:space="preserve"> </v>
      </c>
      <c r="M34" s="9"/>
      <c r="N34" s="46" t="s">
        <v>326</v>
      </c>
    </row>
    <row r="35" spans="2:17" ht="13.2" x14ac:dyDescent="0.25">
      <c r="C35" s="355">
        <f t="shared" ref="C35:L35" si="6">C34/0.417</f>
        <v>3.1575176465970078</v>
      </c>
      <c r="D35" s="356">
        <f t="shared" si="6"/>
        <v>4.0518333389276133</v>
      </c>
      <c r="E35" s="355">
        <f t="shared" si="6"/>
        <v>3.6924854409941537</v>
      </c>
      <c r="F35" s="356">
        <f t="shared" si="6"/>
        <v>2.709356937604054</v>
      </c>
      <c r="G35" s="355">
        <f t="shared" si="6"/>
        <v>2.3156897903465592</v>
      </c>
      <c r="H35" s="356">
        <f t="shared" si="6"/>
        <v>0.87704890845149741</v>
      </c>
      <c r="I35" s="355" t="e">
        <f t="shared" si="6"/>
        <v>#VALUE!</v>
      </c>
      <c r="J35" s="356" t="e">
        <f t="shared" si="6"/>
        <v>#VALUE!</v>
      </c>
      <c r="K35" s="356" t="e">
        <f t="shared" si="6"/>
        <v>#VALUE!</v>
      </c>
      <c r="L35" s="355" t="e">
        <f t="shared" si="6"/>
        <v>#VALUE!</v>
      </c>
      <c r="M35" s="9"/>
      <c r="N35" s="46"/>
      <c r="P35" s="4"/>
      <c r="Q35" s="4"/>
    </row>
    <row r="36" spans="2:17" ht="13.2" x14ac:dyDescent="0.25">
      <c r="C36" s="410">
        <f t="shared" ref="C36:L36" si="7">IF(ISERROR(IF(C35&gt;=10, 10, IF(C35&lt;=-4, -4, C35)))," ",(IF(C35&gt;=10, 10, IF(C35&lt;=-4, -4, C35))))</f>
        <v>3.1575176465970078</v>
      </c>
      <c r="D36" s="411">
        <f t="shared" si="7"/>
        <v>4.0518333389276133</v>
      </c>
      <c r="E36" s="412">
        <f t="shared" si="7"/>
        <v>3.6924854409941537</v>
      </c>
      <c r="F36" s="411">
        <f t="shared" si="7"/>
        <v>2.709356937604054</v>
      </c>
      <c r="G36" s="412">
        <f t="shared" si="7"/>
        <v>2.3156897903465592</v>
      </c>
      <c r="H36" s="413">
        <f t="shared" si="7"/>
        <v>0.87704890845149741</v>
      </c>
      <c r="I36" s="409" t="str">
        <f t="shared" si="7"/>
        <v xml:space="preserve"> </v>
      </c>
      <c r="J36" s="409" t="str">
        <f t="shared" si="7"/>
        <v xml:space="preserve"> </v>
      </c>
      <c r="K36" s="409" t="str">
        <f t="shared" si="7"/>
        <v xml:space="preserve"> </v>
      </c>
      <c r="L36" s="409" t="str">
        <f t="shared" si="7"/>
        <v xml:space="preserve"> </v>
      </c>
      <c r="M36" s="9"/>
      <c r="N36" s="46" t="s">
        <v>327</v>
      </c>
      <c r="P36" s="4"/>
      <c r="Q36" s="4"/>
    </row>
    <row r="37" spans="2:17" ht="13.2" x14ac:dyDescent="0.25">
      <c r="C37" s="349"/>
      <c r="D37" s="349"/>
      <c r="E37" s="349"/>
      <c r="F37" s="349"/>
      <c r="G37" s="349"/>
      <c r="H37" s="349"/>
      <c r="I37" s="349"/>
      <c r="J37" s="349"/>
      <c r="K37" s="349"/>
      <c r="L37" s="349"/>
      <c r="M37" s="9"/>
      <c r="N37" s="46"/>
      <c r="P37" s="4"/>
      <c r="Q37" s="4"/>
    </row>
    <row r="38" spans="2:17" ht="13.5" customHeight="1" x14ac:dyDescent="0.25">
      <c r="C38" s="417">
        <f>IF(ISERROR(C36*0.35)," ",(C36*0.35))</f>
        <v>1.1051311763089526</v>
      </c>
      <c r="D38" s="411">
        <f t="shared" ref="D38:L38" si="8">IF(ISERROR(D36*0.35)," ",(D36*0.35))</f>
        <v>1.4181416686246646</v>
      </c>
      <c r="E38" s="418">
        <f t="shared" si="8"/>
        <v>1.2923699043479537</v>
      </c>
      <c r="F38" s="411">
        <f t="shared" si="8"/>
        <v>0.9482749281614189</v>
      </c>
      <c r="G38" s="418">
        <f t="shared" si="8"/>
        <v>0.8104914266212957</v>
      </c>
      <c r="H38" s="411">
        <f t="shared" si="8"/>
        <v>0.30696711795802406</v>
      </c>
      <c r="I38" s="416" t="str">
        <f t="shared" si="8"/>
        <v xml:space="preserve"> </v>
      </c>
      <c r="J38" s="416" t="str">
        <f t="shared" si="8"/>
        <v xml:space="preserve"> </v>
      </c>
      <c r="K38" s="416" t="str">
        <f t="shared" si="8"/>
        <v xml:space="preserve"> </v>
      </c>
      <c r="L38" s="416" t="str">
        <f t="shared" si="8"/>
        <v xml:space="preserve"> </v>
      </c>
      <c r="M38" s="9"/>
      <c r="N38" s="46" t="s">
        <v>328</v>
      </c>
    </row>
    <row r="39" spans="2:17" ht="18" customHeight="1" x14ac:dyDescent="0.25">
      <c r="C39"/>
      <c r="D39"/>
      <c r="E39"/>
      <c r="F39"/>
      <c r="G39"/>
      <c r="H39"/>
      <c r="I39"/>
      <c r="J39"/>
      <c r="K39"/>
      <c r="L39"/>
      <c r="M39" s="9"/>
      <c r="N39" s="46"/>
    </row>
    <row r="40" spans="2:17" ht="13.2" x14ac:dyDescent="0.25">
      <c r="B40" s="245" t="s">
        <v>331</v>
      </c>
      <c r="N40" s="19"/>
    </row>
    <row r="41" spans="2:17" ht="13.2" x14ac:dyDescent="0.25">
      <c r="B41" s="23"/>
      <c r="N41" s="19"/>
    </row>
    <row r="42" spans="2:17" ht="13.2" x14ac:dyDescent="0.25">
      <c r="B42" s="23"/>
      <c r="C42" s="224" t="str">
        <f>C12</f>
        <v>2013-2014</v>
      </c>
      <c r="D42" s="224" t="str">
        <f t="shared" ref="D42:K42" si="9">D12</f>
        <v>2014-2015</v>
      </c>
      <c r="E42" s="224" t="str">
        <f t="shared" si="9"/>
        <v>2015-2016</v>
      </c>
      <c r="F42" s="224" t="str">
        <f t="shared" si="9"/>
        <v>2016-2017</v>
      </c>
      <c r="G42" s="224" t="str">
        <f t="shared" si="9"/>
        <v>2017-2018</v>
      </c>
      <c r="H42" s="224" t="str">
        <f t="shared" si="9"/>
        <v>2018-2019</v>
      </c>
      <c r="I42" s="224" t="str">
        <f t="shared" si="9"/>
        <v>2019-2020</v>
      </c>
      <c r="J42" s="224" t="str">
        <f t="shared" si="9"/>
        <v>2020-2021</v>
      </c>
      <c r="K42" s="224" t="str">
        <f t="shared" si="9"/>
        <v>2021-2022</v>
      </c>
      <c r="L42" s="224" t="s">
        <v>319</v>
      </c>
      <c r="N42" s="19"/>
    </row>
    <row r="43" spans="2:17" ht="12.75" customHeight="1" x14ac:dyDescent="0.25">
      <c r="B43" s="23"/>
      <c r="C43" s="193">
        <v>5881506</v>
      </c>
      <c r="D43" s="191">
        <v>12588022</v>
      </c>
      <c r="E43" s="190">
        <v>-5259641</v>
      </c>
      <c r="F43" s="191">
        <v>2567024</v>
      </c>
      <c r="G43" s="190">
        <v>1425945</v>
      </c>
      <c r="H43" s="192">
        <v>17083029</v>
      </c>
      <c r="I43" s="79"/>
      <c r="J43" s="79"/>
      <c r="K43" s="79"/>
      <c r="L43" s="79"/>
      <c r="N43" s="20" t="s">
        <v>332</v>
      </c>
    </row>
    <row r="44" spans="2:17" ht="12.75" customHeight="1" x14ac:dyDescent="0.25">
      <c r="B44" s="23"/>
      <c r="C44" s="194">
        <v>111856102</v>
      </c>
      <c r="D44" s="82">
        <v>117737608</v>
      </c>
      <c r="E44" s="81">
        <v>130325630</v>
      </c>
      <c r="F44" s="82">
        <v>125065989</v>
      </c>
      <c r="G44" s="81">
        <v>127633013</v>
      </c>
      <c r="H44" s="187">
        <v>129058958</v>
      </c>
      <c r="I44" s="79"/>
      <c r="J44" s="79"/>
      <c r="K44" s="79"/>
      <c r="L44" s="79"/>
      <c r="N44" s="19" t="s">
        <v>333</v>
      </c>
    </row>
    <row r="45" spans="2:17" ht="13.2" x14ac:dyDescent="0.25">
      <c r="B45" s="23"/>
      <c r="C45" s="23"/>
      <c r="D45" s="23"/>
      <c r="E45" s="23"/>
      <c r="F45" s="23"/>
      <c r="G45" s="23"/>
      <c r="H45" s="23"/>
      <c r="I45" s="23"/>
      <c r="J45" s="23"/>
      <c r="K45" s="23"/>
      <c r="L45" s="23"/>
      <c r="N45" s="19"/>
    </row>
    <row r="46" spans="2:17" ht="13.2" x14ac:dyDescent="0.25">
      <c r="C46" s="419">
        <f>IF(ISERROR((C43/C44)*100)," ",((C43/C44)*100))</f>
        <v>5.2581002688615053</v>
      </c>
      <c r="D46" s="420">
        <f t="shared" ref="D46:L46" si="10">IF(ISERROR((D43/D44)*100)," ",((D43/D44)*100))</f>
        <v>10.691589725519139</v>
      </c>
      <c r="E46" s="421">
        <f t="shared" si="10"/>
        <v>-4.0357687125701975</v>
      </c>
      <c r="F46" s="420">
        <f t="shared" si="10"/>
        <v>2.0525356418042637</v>
      </c>
      <c r="G46" s="421">
        <f t="shared" si="10"/>
        <v>1.1172227047558614</v>
      </c>
      <c r="H46" s="420">
        <f t="shared" si="10"/>
        <v>13.236608496405186</v>
      </c>
      <c r="I46" s="422" t="str">
        <f t="shared" si="10"/>
        <v xml:space="preserve"> </v>
      </c>
      <c r="J46" s="422" t="str">
        <f t="shared" si="10"/>
        <v xml:space="preserve"> </v>
      </c>
      <c r="K46" s="422" t="str">
        <f t="shared" si="10"/>
        <v xml:space="preserve"> </v>
      </c>
      <c r="L46" s="422" t="str">
        <f t="shared" si="10"/>
        <v xml:space="preserve"> </v>
      </c>
      <c r="M46" s="9"/>
      <c r="N46" s="46" t="s">
        <v>326</v>
      </c>
      <c r="O46" s="8"/>
      <c r="P46" s="4"/>
      <c r="Q46" s="4"/>
    </row>
    <row r="47" spans="2:17" ht="13.2" x14ac:dyDescent="0.25">
      <c r="C47" s="355">
        <f t="shared" ref="C47:L47" si="11">((C43/C44)/0.02)</f>
        <v>2.6290501344307526</v>
      </c>
      <c r="D47" s="355">
        <f t="shared" si="11"/>
        <v>5.3457948627595693</v>
      </c>
      <c r="E47" s="355">
        <f t="shared" si="11"/>
        <v>-2.0178843562850988</v>
      </c>
      <c r="F47" s="355">
        <f t="shared" si="11"/>
        <v>1.0262678209021319</v>
      </c>
      <c r="G47" s="355">
        <f t="shared" si="11"/>
        <v>0.55861135237793069</v>
      </c>
      <c r="H47" s="355">
        <f t="shared" si="11"/>
        <v>6.6183042482025929</v>
      </c>
      <c r="I47" s="355" t="e">
        <f t="shared" si="11"/>
        <v>#DIV/0!</v>
      </c>
      <c r="J47" s="355" t="e">
        <f t="shared" si="11"/>
        <v>#DIV/0!</v>
      </c>
      <c r="K47" s="355" t="e">
        <f>((K43/K44)/0.02)</f>
        <v>#DIV/0!</v>
      </c>
      <c r="L47" s="355" t="e">
        <f t="shared" si="11"/>
        <v>#DIV/0!</v>
      </c>
      <c r="M47" s="9"/>
      <c r="N47" s="46"/>
    </row>
    <row r="48" spans="2:17" ht="13.2" x14ac:dyDescent="0.25">
      <c r="C48" s="410">
        <f t="shared" ref="C48:L48" si="12">IF(ISERROR(IF(C47&gt;=10, 10, IF(C47&lt;=-4, -4, C47)))," ",(IF(C47&gt;=10, 10, IF(C47&lt;=-4, -4, C47))))</f>
        <v>2.6290501344307526</v>
      </c>
      <c r="D48" s="411">
        <f t="shared" si="12"/>
        <v>5.3457948627595693</v>
      </c>
      <c r="E48" s="412">
        <f t="shared" si="12"/>
        <v>-2.0178843562850988</v>
      </c>
      <c r="F48" s="411">
        <f t="shared" si="12"/>
        <v>1.0262678209021319</v>
      </c>
      <c r="G48" s="412">
        <f t="shared" si="12"/>
        <v>0.55861135237793069</v>
      </c>
      <c r="H48" s="413">
        <f t="shared" si="12"/>
        <v>6.6183042482025929</v>
      </c>
      <c r="I48" s="409" t="str">
        <f t="shared" si="12"/>
        <v xml:space="preserve"> </v>
      </c>
      <c r="J48" s="409" t="str">
        <f t="shared" si="12"/>
        <v xml:space="preserve"> </v>
      </c>
      <c r="K48" s="409" t="str">
        <f t="shared" si="12"/>
        <v xml:space="preserve"> </v>
      </c>
      <c r="L48" s="409" t="str">
        <f t="shared" si="12"/>
        <v xml:space="preserve"> </v>
      </c>
      <c r="M48" s="9"/>
      <c r="N48" s="46" t="s">
        <v>327</v>
      </c>
    </row>
    <row r="49" spans="2:17" ht="13.2" x14ac:dyDescent="0.25">
      <c r="C49" s="349"/>
      <c r="D49" s="349"/>
      <c r="E49" s="349"/>
      <c r="F49" s="349"/>
      <c r="G49" s="349"/>
      <c r="H49" s="349"/>
      <c r="I49" s="349"/>
      <c r="J49" s="349"/>
      <c r="K49" s="349"/>
      <c r="L49" s="349"/>
      <c r="M49" s="9"/>
      <c r="N49" s="46"/>
    </row>
    <row r="50" spans="2:17" ht="13.2" x14ac:dyDescent="0.25">
      <c r="C50" s="417">
        <f>IF(ISERROR(C48*0.2)," ",(C48*0.2))</f>
        <v>0.52581002688615053</v>
      </c>
      <c r="D50" s="411">
        <f t="shared" ref="D50:L50" si="13">IF(ISERROR(D48*0.2)," ",(D48*0.2))</f>
        <v>1.0691589725519139</v>
      </c>
      <c r="E50" s="418">
        <f t="shared" si="13"/>
        <v>-0.4035768712570198</v>
      </c>
      <c r="F50" s="411">
        <f t="shared" si="13"/>
        <v>0.2052535641804264</v>
      </c>
      <c r="G50" s="418">
        <f t="shared" si="13"/>
        <v>0.11172227047558614</v>
      </c>
      <c r="H50" s="411">
        <f t="shared" si="13"/>
        <v>1.3236608496405187</v>
      </c>
      <c r="I50" s="416" t="str">
        <f t="shared" si="13"/>
        <v xml:space="preserve"> </v>
      </c>
      <c r="J50" s="416" t="str">
        <f t="shared" si="13"/>
        <v xml:space="preserve"> </v>
      </c>
      <c r="K50" s="416" t="str">
        <f t="shared" si="13"/>
        <v xml:space="preserve"> </v>
      </c>
      <c r="L50" s="416" t="str">
        <f t="shared" si="13"/>
        <v xml:space="preserve"> </v>
      </c>
      <c r="M50" s="9"/>
      <c r="N50" s="46" t="s">
        <v>328</v>
      </c>
    </row>
    <row r="51" spans="2:17" ht="21" customHeight="1" x14ac:dyDescent="0.25">
      <c r="B51" s="23"/>
      <c r="H51" s="10"/>
      <c r="I51" s="9"/>
      <c r="J51" s="9"/>
      <c r="K51" s="9"/>
      <c r="L51" s="40"/>
      <c r="M51" s="9"/>
      <c r="N51" s="472"/>
      <c r="O51" s="472"/>
    </row>
    <row r="52" spans="2:17" ht="13.2" x14ac:dyDescent="0.25">
      <c r="B52" s="245" t="s">
        <v>334</v>
      </c>
      <c r="M52" s="47"/>
      <c r="N52" s="472"/>
      <c r="O52" s="472"/>
    </row>
    <row r="53" spans="2:17" ht="13.2" x14ac:dyDescent="0.25">
      <c r="B53" s="23"/>
      <c r="L53" s="47"/>
      <c r="M53" s="47"/>
      <c r="N53" s="472"/>
      <c r="O53" s="472"/>
    </row>
    <row r="54" spans="2:17" ht="12.75" customHeight="1" x14ac:dyDescent="0.25">
      <c r="B54" s="23"/>
      <c r="C54" s="224" t="str">
        <f>C7</f>
        <v>2013-2014</v>
      </c>
      <c r="D54" s="224" t="str">
        <f t="shared" ref="D54:K54" si="14">D7</f>
        <v>2014-2015</v>
      </c>
      <c r="E54" s="224" t="str">
        <f t="shared" si="14"/>
        <v>2015-2016</v>
      </c>
      <c r="F54" s="224" t="str">
        <f t="shared" si="14"/>
        <v>2016-2017</v>
      </c>
      <c r="G54" s="224" t="str">
        <f t="shared" si="14"/>
        <v>2017-2018</v>
      </c>
      <c r="H54" s="224" t="str">
        <f t="shared" si="14"/>
        <v>2018-2019</v>
      </c>
      <c r="I54" s="224" t="str">
        <f t="shared" si="14"/>
        <v>2019-2020</v>
      </c>
      <c r="J54" s="224" t="str">
        <f t="shared" si="14"/>
        <v>2020-2021</v>
      </c>
      <c r="K54" s="224" t="str">
        <f t="shared" si="14"/>
        <v>2021-2022</v>
      </c>
      <c r="L54" s="224" t="s">
        <v>319</v>
      </c>
      <c r="N54" s="472"/>
      <c r="O54" s="472"/>
    </row>
    <row r="55" spans="2:17" ht="15.75" customHeight="1" x14ac:dyDescent="0.2">
      <c r="B55" s="22"/>
      <c r="C55" s="193">
        <v>-484324</v>
      </c>
      <c r="D55" s="191">
        <v>9877724</v>
      </c>
      <c r="E55" s="190">
        <v>-2461872</v>
      </c>
      <c r="F55" s="191">
        <v>-5582680</v>
      </c>
      <c r="G55" s="190">
        <v>2564999</v>
      </c>
      <c r="H55" s="192">
        <v>18011100</v>
      </c>
      <c r="I55" s="79"/>
      <c r="J55" s="79"/>
      <c r="K55" s="79"/>
      <c r="L55" s="79"/>
      <c r="N55" s="20" t="s">
        <v>335</v>
      </c>
    </row>
    <row r="56" spans="2:17" ht="12.75" customHeight="1" x14ac:dyDescent="0.25">
      <c r="B56" s="23"/>
      <c r="C56" s="194">
        <v>34136781</v>
      </c>
      <c r="D56" s="82">
        <v>46435841</v>
      </c>
      <c r="E56" s="81">
        <v>34400126</v>
      </c>
      <c r="F56" s="82">
        <v>31506734</v>
      </c>
      <c r="G56" s="81">
        <v>41048169</v>
      </c>
      <c r="H56" s="187">
        <v>33811632</v>
      </c>
      <c r="I56" s="79"/>
      <c r="J56" s="79"/>
      <c r="K56" s="79"/>
      <c r="L56" s="79"/>
      <c r="N56" s="473" t="s">
        <v>336</v>
      </c>
    </row>
    <row r="57" spans="2:17" ht="37.5" customHeight="1" x14ac:dyDescent="0.25">
      <c r="B57" s="23"/>
      <c r="C57" s="350"/>
      <c r="D57" s="350"/>
      <c r="E57" s="350"/>
      <c r="F57" s="350"/>
      <c r="G57" s="350"/>
      <c r="H57" s="350"/>
      <c r="I57" s="350"/>
      <c r="J57" s="350"/>
      <c r="K57" s="350"/>
      <c r="L57" s="350"/>
      <c r="N57" s="474"/>
    </row>
    <row r="58" spans="2:17" ht="12.75" customHeight="1" x14ac:dyDescent="0.25">
      <c r="C58" s="417">
        <f>IF(ISERROR((C55/(C56))*100)," ",((C55/(C56))*100))</f>
        <v>-1.4187746641957832</v>
      </c>
      <c r="D58" s="411">
        <f t="shared" ref="D58:L58" si="15">IF(ISERROR((D55/(D56))*100)," ",((D55/(D56))*100))</f>
        <v>21.271767211021331</v>
      </c>
      <c r="E58" s="418">
        <f t="shared" si="15"/>
        <v>-7.1565784381138604</v>
      </c>
      <c r="F58" s="411">
        <f t="shared" si="15"/>
        <v>-17.719005721126159</v>
      </c>
      <c r="G58" s="418">
        <f t="shared" si="15"/>
        <v>6.2487537507458608</v>
      </c>
      <c r="H58" s="411">
        <f t="shared" si="15"/>
        <v>53.26894602425579</v>
      </c>
      <c r="I58" s="416" t="str">
        <f t="shared" si="15"/>
        <v xml:space="preserve"> </v>
      </c>
      <c r="J58" s="416" t="str">
        <f t="shared" si="15"/>
        <v xml:space="preserve"> </v>
      </c>
      <c r="K58" s="416" t="str">
        <f t="shared" si="15"/>
        <v xml:space="preserve"> </v>
      </c>
      <c r="L58" s="416" t="str">
        <f t="shared" si="15"/>
        <v xml:space="preserve"> </v>
      </c>
      <c r="N58" s="46" t="s">
        <v>326</v>
      </c>
    </row>
    <row r="59" spans="2:17" ht="13.2" x14ac:dyDescent="0.25">
      <c r="C59" s="354">
        <f t="shared" ref="C59:L59" si="16">((C55/C56)/0.013)</f>
        <v>-1.0913651263044488</v>
      </c>
      <c r="D59" s="354">
        <f t="shared" si="16"/>
        <v>16.362897854631793</v>
      </c>
      <c r="E59" s="354">
        <f t="shared" si="16"/>
        <v>-5.5050603370106614</v>
      </c>
      <c r="F59" s="354">
        <f t="shared" si="16"/>
        <v>-13.630004400866275</v>
      </c>
      <c r="G59" s="354">
        <f t="shared" si="16"/>
        <v>4.8067336544198938</v>
      </c>
      <c r="H59" s="354">
        <f t="shared" si="16"/>
        <v>40.976112326350609</v>
      </c>
      <c r="I59" s="354" t="e">
        <f t="shared" si="16"/>
        <v>#DIV/0!</v>
      </c>
      <c r="J59" s="354" t="e">
        <f t="shared" si="16"/>
        <v>#DIV/0!</v>
      </c>
      <c r="K59" s="354" t="e">
        <f t="shared" si="16"/>
        <v>#DIV/0!</v>
      </c>
      <c r="L59" s="354" t="e">
        <f t="shared" si="16"/>
        <v>#DIV/0!</v>
      </c>
      <c r="N59" s="46"/>
    </row>
    <row r="60" spans="2:17" ht="13.2" x14ac:dyDescent="0.25">
      <c r="C60" s="410">
        <f t="shared" ref="C60:L60" si="17">IF(ISERROR(IF(C59&gt;=10, 10, IF(C59&lt;=-4, -4, C59)))," ",(IF(C59&gt;=10, 10, IF(C59&lt;=-4, -4, C59))))</f>
        <v>-1.0913651263044488</v>
      </c>
      <c r="D60" s="411">
        <f t="shared" si="17"/>
        <v>10</v>
      </c>
      <c r="E60" s="412">
        <f t="shared" si="17"/>
        <v>-4</v>
      </c>
      <c r="F60" s="411">
        <f t="shared" si="17"/>
        <v>-4</v>
      </c>
      <c r="G60" s="412">
        <f t="shared" si="17"/>
        <v>4.8067336544198938</v>
      </c>
      <c r="H60" s="413">
        <f t="shared" si="17"/>
        <v>10</v>
      </c>
      <c r="I60" s="409" t="str">
        <f t="shared" si="17"/>
        <v xml:space="preserve"> </v>
      </c>
      <c r="J60" s="409" t="str">
        <f t="shared" si="17"/>
        <v xml:space="preserve"> </v>
      </c>
      <c r="K60" s="409" t="str">
        <f t="shared" si="17"/>
        <v xml:space="preserve"> </v>
      </c>
      <c r="L60" s="409" t="str">
        <f t="shared" si="17"/>
        <v xml:space="preserve"> </v>
      </c>
      <c r="N60" s="46" t="s">
        <v>327</v>
      </c>
      <c r="O60" s="8"/>
      <c r="P60" s="4"/>
      <c r="Q60" s="4"/>
    </row>
    <row r="61" spans="2:17" ht="13.2" x14ac:dyDescent="0.25">
      <c r="C61" s="349"/>
      <c r="D61" s="349"/>
      <c r="E61" s="349"/>
      <c r="F61" s="349"/>
      <c r="G61" s="349"/>
      <c r="H61" s="349"/>
      <c r="I61" s="349"/>
      <c r="J61" s="349"/>
      <c r="K61" s="349"/>
      <c r="L61" s="349"/>
      <c r="N61" s="46"/>
      <c r="O61" s="8"/>
    </row>
    <row r="62" spans="2:17" ht="13.2" x14ac:dyDescent="0.25">
      <c r="C62" s="417">
        <f>IF(ISERROR(C60*0.1)," ",(C60*0.1))</f>
        <v>-0.10913651263044488</v>
      </c>
      <c r="D62" s="411">
        <f t="shared" ref="D62:L62" si="18">IF(ISERROR(D60*0.1)," ",(D60*0.1))</f>
        <v>1</v>
      </c>
      <c r="E62" s="418">
        <f t="shared" si="18"/>
        <v>-0.4</v>
      </c>
      <c r="F62" s="411">
        <f t="shared" si="18"/>
        <v>-0.4</v>
      </c>
      <c r="G62" s="418">
        <f t="shared" si="18"/>
        <v>0.48067336544198941</v>
      </c>
      <c r="H62" s="411">
        <f t="shared" si="18"/>
        <v>1</v>
      </c>
      <c r="I62" s="416" t="str">
        <f t="shared" si="18"/>
        <v xml:space="preserve"> </v>
      </c>
      <c r="J62" s="416" t="str">
        <f t="shared" si="18"/>
        <v xml:space="preserve"> </v>
      </c>
      <c r="K62" s="416" t="str">
        <f t="shared" si="18"/>
        <v xml:space="preserve"> </v>
      </c>
      <c r="L62" s="416" t="str">
        <f t="shared" si="18"/>
        <v xml:space="preserve"> </v>
      </c>
      <c r="N62" s="46" t="s">
        <v>328</v>
      </c>
      <c r="O62" s="8"/>
    </row>
    <row r="64" spans="2:17" ht="27" customHeight="1" x14ac:dyDescent="0.25">
      <c r="B64" s="451" t="s">
        <v>337</v>
      </c>
      <c r="C64" s="451"/>
      <c r="D64" s="451"/>
      <c r="E64" s="451"/>
      <c r="F64" s="451"/>
      <c r="G64" s="451"/>
      <c r="H64" s="451"/>
      <c r="I64" s="451"/>
      <c r="J64" s="451"/>
      <c r="K64" s="451"/>
      <c r="L64" s="451"/>
      <c r="M64" s="9"/>
      <c r="N64" s="9"/>
    </row>
  </sheetData>
  <sheetProtection algorithmName="SHA-512" hashValue="FefMtqmwv5OxzGRBM3XrnI+mx9q+L3mx5DUnDdc1TTyfmt5euZuuPuHCSEOfwwn4GVmrUo+sWKFro/ycDOvHjQ==" saltValue="XPeZ6cZuKA9A27P3u9/5MQ==" spinCount="100000" sheet="1" scenarios="1"/>
  <mergeCells count="4">
    <mergeCell ref="B64:L64"/>
    <mergeCell ref="I2:L2"/>
    <mergeCell ref="N51:O54"/>
    <mergeCell ref="N56:N57"/>
  </mergeCells>
  <phoneticPr fontId="8" type="noConversion"/>
  <printOptions horizontalCentered="1"/>
  <pageMargins left="0.69" right="0.91" top="1" bottom="1" header="0.5" footer="0.5"/>
  <pageSetup scale="52" orientation="landscape" r:id="rId1"/>
  <headerFooter alignWithMargins="0">
    <oddFooter>&amp;L&amp;11&amp;K000000CIC Financial Indicators Tool&amp;C&amp;K0000002021&amp;R&amp;11&amp;K000000&amp;P</oddFooter>
  </headerFooter>
  <ignoredErrors>
    <ignoredError sqref="F20:L20 C35:L35 C47:L47 C59 D59:L59 C20:E20" evalError="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N38"/>
  <sheetViews>
    <sheetView showGridLines="0" showRowColHeaders="0" zoomScale="90" zoomScaleNormal="90" workbookViewId="0"/>
  </sheetViews>
  <sheetFormatPr defaultColWidth="9.109375" defaultRowHeight="13.8" x14ac:dyDescent="0.25"/>
  <cols>
    <col min="1" max="1" width="3.6640625" style="346" customWidth="1"/>
    <col min="2" max="2" width="6.6640625" style="346" customWidth="1"/>
    <col min="3" max="3" width="66.6640625" style="346" customWidth="1"/>
    <col min="4" max="4" width="3" style="346" customWidth="1"/>
    <col min="5" max="14" width="14.6640625" style="346" customWidth="1"/>
    <col min="15" max="16384" width="9.109375" style="346"/>
  </cols>
  <sheetData>
    <row r="1" spans="2:14" ht="24" customHeight="1" x14ac:dyDescent="0.25"/>
    <row r="2" spans="2:14" ht="27" customHeight="1" x14ac:dyDescent="0.25">
      <c r="B2" s="360" t="s">
        <v>338</v>
      </c>
      <c r="C2" s="360"/>
      <c r="D2" s="360"/>
      <c r="E2" s="360"/>
    </row>
    <row r="3" spans="2:14" ht="36" customHeight="1" x14ac:dyDescent="0.25">
      <c r="B3" s="360"/>
      <c r="C3" s="368" t="s">
        <v>339</v>
      </c>
    </row>
    <row r="4" spans="2:14" ht="18" customHeight="1" thickBot="1" x14ac:dyDescent="0.3">
      <c r="C4" s="357" t="s">
        <v>340</v>
      </c>
      <c r="D4" s="347"/>
      <c r="E4" s="38" t="s">
        <v>129</v>
      </c>
      <c r="F4" s="38" t="s">
        <v>130</v>
      </c>
      <c r="G4" s="38" t="s">
        <v>131</v>
      </c>
      <c r="H4" s="38" t="s">
        <v>132</v>
      </c>
      <c r="I4" s="38" t="s">
        <v>133</v>
      </c>
      <c r="J4" s="38" t="s">
        <v>134</v>
      </c>
      <c r="K4" s="38" t="s">
        <v>316</v>
      </c>
      <c r="L4" s="38" t="s">
        <v>317</v>
      </c>
      <c r="M4" s="38" t="s">
        <v>318</v>
      </c>
      <c r="N4" s="38" t="s">
        <v>319</v>
      </c>
    </row>
    <row r="5" spans="2:14" ht="9" customHeight="1" x14ac:dyDescent="0.25"/>
    <row r="6" spans="2:14" ht="32.1" customHeight="1" x14ac:dyDescent="0.25">
      <c r="C6" s="366" t="s">
        <v>341</v>
      </c>
      <c r="D6" s="345"/>
      <c r="E6" s="369"/>
      <c r="F6" s="369"/>
      <c r="G6" s="369"/>
      <c r="H6" s="369"/>
      <c r="I6" s="369"/>
      <c r="J6" s="369"/>
      <c r="K6" s="369"/>
      <c r="L6" s="369"/>
      <c r="M6" s="369"/>
      <c r="N6" s="369"/>
    </row>
    <row r="7" spans="2:14" ht="18" customHeight="1" x14ac:dyDescent="0.25">
      <c r="C7" s="363" t="s">
        <v>342</v>
      </c>
      <c r="D7" s="363"/>
      <c r="E7" s="370"/>
      <c r="F7" s="370"/>
      <c r="G7" s="370"/>
      <c r="H7" s="370"/>
      <c r="I7" s="370"/>
      <c r="J7" s="370"/>
      <c r="K7" s="371"/>
      <c r="L7" s="371"/>
      <c r="M7" s="371"/>
      <c r="N7" s="371"/>
    </row>
    <row r="8" spans="2:14" ht="15" customHeight="1" x14ac:dyDescent="0.25">
      <c r="C8" s="363"/>
      <c r="D8" s="363"/>
      <c r="E8" s="371"/>
      <c r="F8" s="371"/>
      <c r="G8" s="371"/>
      <c r="H8" s="371"/>
      <c r="I8" s="371"/>
      <c r="J8" s="371"/>
      <c r="K8" s="371"/>
      <c r="L8" s="371"/>
      <c r="M8" s="371"/>
      <c r="N8" s="371"/>
    </row>
    <row r="9" spans="2:14" ht="32.1" customHeight="1" x14ac:dyDescent="0.25">
      <c r="C9" s="366" t="s">
        <v>343</v>
      </c>
      <c r="D9" s="364"/>
      <c r="E9" s="369"/>
      <c r="F9" s="369"/>
      <c r="G9" s="369"/>
      <c r="H9" s="369"/>
      <c r="I9" s="369"/>
      <c r="J9" s="369"/>
      <c r="K9" s="369"/>
      <c r="L9" s="369"/>
      <c r="M9" s="369"/>
      <c r="N9" s="369"/>
    </row>
    <row r="10" spans="2:14" ht="32.1" customHeight="1" x14ac:dyDescent="0.25">
      <c r="C10" s="363" t="s">
        <v>344</v>
      </c>
      <c r="D10" s="363"/>
      <c r="E10" s="370"/>
      <c r="F10" s="370"/>
      <c r="G10" s="370"/>
      <c r="H10" s="370"/>
      <c r="I10" s="370"/>
      <c r="J10" s="370"/>
      <c r="K10" s="371"/>
      <c r="L10" s="371"/>
      <c r="M10" s="371"/>
      <c r="N10" s="371"/>
    </row>
    <row r="11" spans="2:14" ht="15" customHeight="1" x14ac:dyDescent="0.25">
      <c r="C11" s="363"/>
      <c r="D11" s="363"/>
      <c r="E11" s="371"/>
      <c r="F11" s="371"/>
      <c r="G11" s="371"/>
      <c r="H11" s="371"/>
      <c r="I11" s="371"/>
      <c r="J11" s="371"/>
      <c r="K11" s="371"/>
      <c r="L11" s="371"/>
      <c r="M11" s="371"/>
      <c r="N11" s="371"/>
    </row>
    <row r="12" spans="2:14" ht="32.1" customHeight="1" x14ac:dyDescent="0.25">
      <c r="C12" s="366" t="s">
        <v>345</v>
      </c>
      <c r="D12" s="345"/>
      <c r="E12" s="369"/>
      <c r="F12" s="369"/>
      <c r="G12" s="369"/>
      <c r="H12" s="369"/>
      <c r="I12" s="369"/>
      <c r="J12" s="369"/>
      <c r="K12" s="369"/>
      <c r="L12" s="369"/>
      <c r="M12" s="369"/>
      <c r="N12" s="369"/>
    </row>
    <row r="13" spans="2:14" ht="32.1" customHeight="1" x14ac:dyDescent="0.25">
      <c r="C13" s="363" t="s">
        <v>346</v>
      </c>
      <c r="D13" s="363"/>
      <c r="E13" s="371"/>
      <c r="F13" s="371"/>
      <c r="G13" s="371"/>
      <c r="H13" s="371"/>
      <c r="I13" s="371"/>
      <c r="J13" s="371"/>
      <c r="K13" s="371"/>
      <c r="L13" s="371"/>
      <c r="M13" s="371"/>
      <c r="N13" s="371"/>
    </row>
    <row r="14" spans="2:14" ht="15" customHeight="1" x14ac:dyDescent="0.25">
      <c r="C14" s="345"/>
      <c r="D14" s="345"/>
      <c r="E14" s="371"/>
      <c r="F14" s="371"/>
      <c r="G14" s="371"/>
      <c r="H14" s="371"/>
      <c r="I14" s="371"/>
      <c r="J14" s="371"/>
      <c r="K14" s="371"/>
      <c r="L14" s="371"/>
      <c r="M14" s="371"/>
      <c r="N14" s="371"/>
    </row>
    <row r="15" spans="2:14" ht="32.1" customHeight="1" x14ac:dyDescent="0.25">
      <c r="C15" s="367" t="s">
        <v>347</v>
      </c>
      <c r="D15" s="365"/>
      <c r="E15" s="369"/>
      <c r="F15" s="369"/>
      <c r="G15" s="369"/>
      <c r="H15" s="369"/>
      <c r="I15" s="369"/>
      <c r="J15" s="369"/>
      <c r="K15" s="369"/>
      <c r="L15" s="369"/>
      <c r="M15" s="369"/>
      <c r="N15" s="369"/>
    </row>
    <row r="16" spans="2:14" ht="32.1" customHeight="1" x14ac:dyDescent="0.25">
      <c r="C16" s="363" t="s">
        <v>348</v>
      </c>
      <c r="D16" s="363"/>
      <c r="E16" s="371"/>
      <c r="F16" s="371"/>
      <c r="G16" s="371"/>
      <c r="H16" s="371"/>
      <c r="I16" s="371"/>
      <c r="J16" s="371"/>
      <c r="K16" s="371"/>
      <c r="L16" s="371"/>
      <c r="M16" s="371"/>
      <c r="N16" s="371"/>
    </row>
    <row r="17" spans="3:14" ht="15" customHeight="1" x14ac:dyDescent="0.25">
      <c r="C17" s="345"/>
      <c r="D17" s="345"/>
      <c r="E17" s="371"/>
      <c r="F17" s="371"/>
      <c r="G17" s="371"/>
      <c r="H17" s="371"/>
      <c r="I17" s="371"/>
      <c r="J17" s="371"/>
      <c r="K17" s="371"/>
      <c r="L17" s="371"/>
      <c r="M17" s="371"/>
      <c r="N17" s="371"/>
    </row>
    <row r="18" spans="3:14" ht="32.1" customHeight="1" x14ac:dyDescent="0.25">
      <c r="C18" s="367" t="s">
        <v>349</v>
      </c>
      <c r="D18" s="365"/>
      <c r="E18" s="369"/>
      <c r="F18" s="369"/>
      <c r="G18" s="369"/>
      <c r="H18" s="369"/>
      <c r="I18" s="369"/>
      <c r="J18" s="369"/>
      <c r="K18" s="369"/>
      <c r="L18" s="369"/>
      <c r="M18" s="369"/>
      <c r="N18" s="369"/>
    </row>
    <row r="19" spans="3:14" ht="18" customHeight="1" x14ac:dyDescent="0.25">
      <c r="C19" s="363" t="s">
        <v>350</v>
      </c>
      <c r="D19" s="363"/>
      <c r="E19" s="371"/>
      <c r="F19" s="371"/>
      <c r="G19" s="371"/>
      <c r="H19" s="371"/>
      <c r="I19" s="371"/>
      <c r="J19" s="371"/>
      <c r="K19" s="371"/>
      <c r="L19" s="371"/>
      <c r="M19" s="371"/>
      <c r="N19" s="371"/>
    </row>
    <row r="20" spans="3:14" ht="15" customHeight="1" x14ac:dyDescent="0.25">
      <c r="C20" s="345"/>
      <c r="D20" s="345"/>
      <c r="E20" s="371"/>
      <c r="F20" s="371"/>
      <c r="G20" s="371"/>
      <c r="H20" s="371"/>
      <c r="I20" s="371"/>
      <c r="J20" s="371"/>
      <c r="K20" s="371"/>
      <c r="L20" s="371"/>
      <c r="M20" s="371"/>
      <c r="N20" s="371"/>
    </row>
    <row r="21" spans="3:14" ht="32.1" customHeight="1" x14ac:dyDescent="0.25">
      <c r="C21" s="367" t="s">
        <v>351</v>
      </c>
      <c r="D21" s="365"/>
      <c r="E21" s="369"/>
      <c r="F21" s="369"/>
      <c r="G21" s="369"/>
      <c r="H21" s="369"/>
      <c r="I21" s="369"/>
      <c r="J21" s="369"/>
      <c r="K21" s="369"/>
      <c r="L21" s="369"/>
      <c r="M21" s="369"/>
      <c r="N21" s="369"/>
    </row>
    <row r="22" spans="3:14" ht="32.1" customHeight="1" x14ac:dyDescent="0.25">
      <c r="C22" s="363" t="s">
        <v>352</v>
      </c>
      <c r="D22" s="363"/>
    </row>
    <row r="23" spans="3:14" ht="18" customHeight="1" x14ac:dyDescent="0.25">
      <c r="C23" s="345"/>
      <c r="D23" s="345"/>
    </row>
    <row r="24" spans="3:14" ht="18" customHeight="1" x14ac:dyDescent="0.25">
      <c r="C24" s="345"/>
      <c r="D24" s="345"/>
      <c r="E24" s="38" t="str">
        <f>E4</f>
        <v>2013-2014</v>
      </c>
      <c r="F24" s="38" t="str">
        <f t="shared" ref="F24:N24" si="0">F4</f>
        <v>2014-2015</v>
      </c>
      <c r="G24" s="38" t="str">
        <f t="shared" si="0"/>
        <v>2015-2016</v>
      </c>
      <c r="H24" s="38" t="str">
        <f t="shared" si="0"/>
        <v>2016-2017</v>
      </c>
      <c r="I24" s="38" t="str">
        <f t="shared" si="0"/>
        <v>2017-2018</v>
      </c>
      <c r="J24" s="38" t="str">
        <f t="shared" si="0"/>
        <v>2018-2019</v>
      </c>
      <c r="K24" s="38" t="str">
        <f t="shared" si="0"/>
        <v>2019-2020</v>
      </c>
      <c r="L24" s="38" t="str">
        <f t="shared" si="0"/>
        <v>2020-2021</v>
      </c>
      <c r="M24" s="38" t="str">
        <f t="shared" si="0"/>
        <v>2021-2022</v>
      </c>
      <c r="N24" s="38" t="str">
        <f t="shared" si="0"/>
        <v>SCENARIO</v>
      </c>
    </row>
    <row r="25" spans="3:14" ht="18" customHeight="1" x14ac:dyDescent="0.25">
      <c r="C25" s="477" t="s">
        <v>353</v>
      </c>
      <c r="D25" s="477"/>
      <c r="E25" s="372">
        <f t="shared" ref="E25:N25" si="1">(E21+E18+E9)-(E6+E12+E15)</f>
        <v>0</v>
      </c>
      <c r="F25" s="373">
        <f t="shared" si="1"/>
        <v>0</v>
      </c>
      <c r="G25" s="372">
        <f t="shared" si="1"/>
        <v>0</v>
      </c>
      <c r="H25" s="373">
        <f t="shared" si="1"/>
        <v>0</v>
      </c>
      <c r="I25" s="372">
        <f t="shared" si="1"/>
        <v>0</v>
      </c>
      <c r="J25" s="373">
        <f t="shared" si="1"/>
        <v>0</v>
      </c>
      <c r="K25" s="374">
        <f t="shared" si="1"/>
        <v>0</v>
      </c>
      <c r="L25" s="374">
        <f t="shared" si="1"/>
        <v>0</v>
      </c>
      <c r="M25" s="374">
        <f t="shared" si="1"/>
        <v>0</v>
      </c>
      <c r="N25" s="374">
        <f t="shared" si="1"/>
        <v>0</v>
      </c>
    </row>
    <row r="26" spans="3:14" ht="18" customHeight="1" x14ac:dyDescent="0.25">
      <c r="C26" s="359"/>
      <c r="D26" s="359"/>
      <c r="E26" s="362"/>
      <c r="F26" s="362"/>
      <c r="G26" s="362"/>
      <c r="H26" s="362"/>
      <c r="I26" s="362"/>
      <c r="J26" s="362"/>
      <c r="K26" s="362"/>
      <c r="L26" s="362"/>
      <c r="M26" s="362"/>
      <c r="N26" s="362"/>
    </row>
    <row r="27" spans="3:14" ht="24.75" customHeight="1" x14ac:dyDescent="0.3">
      <c r="C27" s="475" t="s">
        <v>354</v>
      </c>
      <c r="D27" s="475"/>
    </row>
    <row r="28" spans="3:14" ht="18" customHeight="1" x14ac:dyDescent="0.25">
      <c r="C28" s="476" t="s">
        <v>355</v>
      </c>
      <c r="D28" s="476"/>
      <c r="E28" s="476"/>
      <c r="F28" s="476"/>
      <c r="G28" s="476"/>
      <c r="H28" s="476"/>
      <c r="I28" s="476"/>
      <c r="J28" s="476"/>
      <c r="K28" s="476"/>
      <c r="L28" s="361"/>
    </row>
    <row r="29" spans="3:14" ht="18" customHeight="1" x14ac:dyDescent="0.25">
      <c r="C29" s="476"/>
      <c r="D29" s="476"/>
      <c r="E29" s="476"/>
      <c r="F29" s="476"/>
      <c r="G29" s="476"/>
      <c r="H29" s="476"/>
      <c r="I29" s="476"/>
      <c r="J29" s="476"/>
      <c r="K29" s="476"/>
      <c r="L29" s="361"/>
    </row>
    <row r="30" spans="3:14" ht="18" customHeight="1" x14ac:dyDescent="0.25">
      <c r="C30" s="476"/>
      <c r="D30" s="476"/>
      <c r="E30" s="476"/>
      <c r="F30" s="476"/>
      <c r="G30" s="476"/>
      <c r="H30" s="476"/>
      <c r="I30" s="476"/>
      <c r="J30" s="476"/>
      <c r="K30" s="476"/>
      <c r="L30" s="361"/>
    </row>
    <row r="31" spans="3:14" x14ac:dyDescent="0.25">
      <c r="C31" s="476"/>
      <c r="D31" s="476"/>
      <c r="E31" s="476"/>
      <c r="F31" s="476"/>
      <c r="G31" s="476"/>
      <c r="H31" s="476"/>
      <c r="I31" s="476"/>
      <c r="J31" s="476"/>
      <c r="K31" s="476"/>
      <c r="L31" s="361"/>
    </row>
    <row r="32" spans="3:14" x14ac:dyDescent="0.25">
      <c r="C32" s="476"/>
      <c r="D32" s="476"/>
      <c r="E32" s="476"/>
      <c r="F32" s="476"/>
      <c r="G32" s="476"/>
      <c r="H32" s="476"/>
      <c r="I32" s="476"/>
      <c r="J32" s="476"/>
      <c r="K32" s="476"/>
      <c r="L32" s="361"/>
    </row>
    <row r="33" spans="3:11" x14ac:dyDescent="0.25">
      <c r="C33" s="476"/>
      <c r="D33" s="476"/>
      <c r="E33" s="476"/>
      <c r="F33" s="476"/>
      <c r="G33" s="476"/>
      <c r="H33" s="476"/>
      <c r="I33" s="476"/>
      <c r="J33" s="476"/>
      <c r="K33" s="476"/>
    </row>
    <row r="34" spans="3:11" x14ac:dyDescent="0.25">
      <c r="C34" s="476"/>
      <c r="D34" s="476"/>
      <c r="E34" s="476"/>
      <c r="F34" s="476"/>
      <c r="G34" s="476"/>
      <c r="H34" s="476"/>
      <c r="I34" s="476"/>
      <c r="J34" s="476"/>
      <c r="K34" s="476"/>
    </row>
    <row r="35" spans="3:11" x14ac:dyDescent="0.25">
      <c r="C35" s="476"/>
      <c r="D35" s="476"/>
      <c r="E35" s="476"/>
      <c r="F35" s="476"/>
      <c r="G35" s="476"/>
      <c r="H35" s="476"/>
      <c r="I35" s="476"/>
      <c r="J35" s="476"/>
      <c r="K35" s="476"/>
    </row>
    <row r="36" spans="3:11" x14ac:dyDescent="0.25">
      <c r="C36" s="476"/>
      <c r="D36" s="476"/>
      <c r="E36" s="476"/>
      <c r="F36" s="476"/>
      <c r="G36" s="476"/>
      <c r="H36" s="476"/>
      <c r="I36" s="476"/>
      <c r="J36" s="476"/>
      <c r="K36" s="476"/>
    </row>
    <row r="37" spans="3:11" x14ac:dyDescent="0.25">
      <c r="C37" s="476"/>
      <c r="D37" s="476"/>
      <c r="E37" s="476"/>
      <c r="F37" s="476"/>
      <c r="G37" s="476"/>
      <c r="H37" s="476"/>
      <c r="I37" s="476"/>
      <c r="J37" s="476"/>
      <c r="K37" s="476"/>
    </row>
    <row r="38" spans="3:11" ht="28.5" customHeight="1" x14ac:dyDescent="0.25">
      <c r="C38" s="476"/>
      <c r="D38" s="476"/>
      <c r="E38" s="476"/>
      <c r="F38" s="476"/>
      <c r="G38" s="476"/>
      <c r="H38" s="476"/>
      <c r="I38" s="476"/>
      <c r="J38" s="476"/>
      <c r="K38" s="476"/>
    </row>
  </sheetData>
  <sheetProtection algorithmName="SHA-512" hashValue="C+4NFnIVo9ElWs64MPSrzam2E9/YZZxZgbmFiaRRIAUXHl9kw7mc4WV1IYsiGyhuziplTnLPOmda1YTXy9w0iQ==" saltValue="R853QCsALEvKifB2qhPIUQ==" spinCount="100000" sheet="1" scenarios="1"/>
  <mergeCells count="3">
    <mergeCell ref="C27:D27"/>
    <mergeCell ref="C28:K38"/>
    <mergeCell ref="C25:D25"/>
  </mergeCells>
  <pageMargins left="0.95" right="0.95" top="0.75" bottom="0.75" header="0.3" footer="0.3"/>
  <pageSetup scale="52" orientation="landscape" horizontalDpi="4294967293" verticalDpi="4294967293" r:id="rId1"/>
  <headerFooter>
    <oddFooter>&amp;LCIC Financial Indicators Tool&amp;C2021&amp;R&amp;P</oddFooter>
  </headerFooter>
  <rowBreaks count="1" manualBreakCount="1">
    <brk id="3"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B2:O57"/>
  <sheetViews>
    <sheetView showGridLines="0" showRowColHeaders="0" zoomScaleNormal="100" workbookViewId="0"/>
  </sheetViews>
  <sheetFormatPr defaultColWidth="8.88671875" defaultRowHeight="13.2" x14ac:dyDescent="0.25"/>
  <cols>
    <col min="1" max="1" width="6.6640625" customWidth="1"/>
    <col min="2" max="4" width="13.44140625" customWidth="1"/>
    <col min="5" max="13" width="9.6640625" customWidth="1"/>
    <col min="14" max="14" width="10.6640625" customWidth="1"/>
  </cols>
  <sheetData>
    <row r="2" spans="2:15" ht="17.399999999999999" x14ac:dyDescent="0.3">
      <c r="B2" s="34" t="s">
        <v>356</v>
      </c>
    </row>
    <row r="3" spans="2:15" ht="17.399999999999999" x14ac:dyDescent="0.3">
      <c r="B3" s="449" t="s">
        <v>3</v>
      </c>
      <c r="C3" s="449"/>
      <c r="D3" s="449"/>
      <c r="E3" s="449"/>
      <c r="F3" s="449"/>
      <c r="G3" s="449"/>
    </row>
    <row r="4" spans="2:15" ht="31.5" customHeight="1" x14ac:dyDescent="0.25"/>
    <row r="5" spans="2:15" ht="21.75" customHeight="1" x14ac:dyDescent="0.25">
      <c r="C5" s="2"/>
      <c r="D5" s="466" t="s">
        <v>261</v>
      </c>
      <c r="E5" s="224" t="s">
        <v>129</v>
      </c>
      <c r="F5" s="224" t="s">
        <v>130</v>
      </c>
      <c r="G5" s="224" t="s">
        <v>131</v>
      </c>
      <c r="H5" s="224" t="s">
        <v>132</v>
      </c>
      <c r="I5" s="224" t="s">
        <v>133</v>
      </c>
      <c r="J5" s="224" t="s">
        <v>134</v>
      </c>
      <c r="K5" s="224" t="s">
        <v>316</v>
      </c>
      <c r="L5" s="224" t="s">
        <v>317</v>
      </c>
      <c r="M5" s="224" t="s">
        <v>318</v>
      </c>
      <c r="N5" s="224" t="s">
        <v>319</v>
      </c>
    </row>
    <row r="6" spans="2:15" ht="19.5" customHeight="1" thickBot="1" x14ac:dyDescent="0.3">
      <c r="C6" s="5"/>
      <c r="D6" s="467"/>
      <c r="E6" s="460" t="s">
        <v>41</v>
      </c>
      <c r="F6" s="461"/>
      <c r="G6" s="461"/>
      <c r="H6" s="461"/>
      <c r="I6" s="461"/>
      <c r="J6" s="461"/>
      <c r="K6" s="461"/>
      <c r="L6" s="461"/>
      <c r="M6" s="461"/>
      <c r="N6" s="462"/>
    </row>
    <row r="7" spans="2:15" ht="21.75" customHeight="1" x14ac:dyDescent="0.25">
      <c r="C7" s="44" t="s">
        <v>144</v>
      </c>
      <c r="D7" s="166">
        <v>0.35</v>
      </c>
      <c r="E7" s="167">
        <f>DATA!C21</f>
        <v>7.6863213883445969</v>
      </c>
      <c r="F7" s="168">
        <f>DATA!D21</f>
        <v>8.9376456736161067</v>
      </c>
      <c r="G7" s="169">
        <f>DATA!E21</f>
        <v>7.6165915356755001</v>
      </c>
      <c r="H7" s="168">
        <f>DATA!F21</f>
        <v>6.3869326898390693</v>
      </c>
      <c r="I7" s="169">
        <f>DATA!G21</f>
        <v>5.7132620854837466</v>
      </c>
      <c r="J7" s="168">
        <f>DATA!H21</f>
        <v>1.9201832376940762</v>
      </c>
      <c r="K7" s="170" t="str">
        <f>DATA!I21</f>
        <v xml:space="preserve"> </v>
      </c>
      <c r="L7" s="170" t="str">
        <f>DATA!J21</f>
        <v xml:space="preserve"> </v>
      </c>
      <c r="M7" s="170" t="str">
        <f>DATA!K21</f>
        <v xml:space="preserve"> </v>
      </c>
      <c r="N7" s="171" t="str">
        <f>DATA!L21</f>
        <v xml:space="preserve"> </v>
      </c>
    </row>
    <row r="8" spans="2:15" ht="21.75" customHeight="1" x14ac:dyDescent="0.25">
      <c r="C8" s="44" t="s">
        <v>149</v>
      </c>
      <c r="D8" s="166">
        <v>0.35</v>
      </c>
      <c r="E8" s="172">
        <f>DATA!C36</f>
        <v>3.1575176465970078</v>
      </c>
      <c r="F8" s="173">
        <f>DATA!D36</f>
        <v>4.0518333389276133</v>
      </c>
      <c r="G8" s="174">
        <f>DATA!E36</f>
        <v>3.6924854409941537</v>
      </c>
      <c r="H8" s="173">
        <f>DATA!F36</f>
        <v>2.709356937604054</v>
      </c>
      <c r="I8" s="174">
        <f>DATA!G36</f>
        <v>2.3156897903465592</v>
      </c>
      <c r="J8" s="173">
        <f>DATA!H36</f>
        <v>0.87704890845149741</v>
      </c>
      <c r="K8" s="175" t="str">
        <f>DATA!I36</f>
        <v xml:space="preserve"> </v>
      </c>
      <c r="L8" s="175" t="str">
        <f>DATA!J36</f>
        <v xml:space="preserve"> </v>
      </c>
      <c r="M8" s="175" t="str">
        <f>DATA!K36</f>
        <v xml:space="preserve"> </v>
      </c>
      <c r="N8" s="176" t="str">
        <f>DATA!L36</f>
        <v xml:space="preserve"> </v>
      </c>
    </row>
    <row r="9" spans="2:15" ht="21.75" customHeight="1" x14ac:dyDescent="0.25">
      <c r="C9" s="44" t="s">
        <v>262</v>
      </c>
      <c r="D9" s="166">
        <v>0.2</v>
      </c>
      <c r="E9" s="172">
        <f>DATA!C48</f>
        <v>2.6290501344307526</v>
      </c>
      <c r="F9" s="173">
        <f>DATA!D48</f>
        <v>5.3457948627595693</v>
      </c>
      <c r="G9" s="174">
        <f>DATA!E48</f>
        <v>-2.0178843562850988</v>
      </c>
      <c r="H9" s="173">
        <f>DATA!F48</f>
        <v>1.0262678209021319</v>
      </c>
      <c r="I9" s="174">
        <f>DATA!G48</f>
        <v>0.55861135237793069</v>
      </c>
      <c r="J9" s="173">
        <f>DATA!H48</f>
        <v>6.6183042482025929</v>
      </c>
      <c r="K9" s="175" t="str">
        <f>DATA!I48</f>
        <v xml:space="preserve"> </v>
      </c>
      <c r="L9" s="175" t="str">
        <f>DATA!J48</f>
        <v xml:space="preserve"> </v>
      </c>
      <c r="M9" s="175" t="str">
        <f>DATA!K48</f>
        <v xml:space="preserve"> </v>
      </c>
      <c r="N9" s="176" t="str">
        <f>DATA!L48</f>
        <v xml:space="preserve"> </v>
      </c>
    </row>
    <row r="10" spans="2:15" ht="21.75" customHeight="1" thickBot="1" x14ac:dyDescent="0.3">
      <c r="C10" s="44" t="s">
        <v>263</v>
      </c>
      <c r="D10" s="166">
        <v>0.1</v>
      </c>
      <c r="E10" s="177">
        <f>DATA!C60</f>
        <v>-1.0913651263044488</v>
      </c>
      <c r="F10" s="178">
        <f>DATA!D60</f>
        <v>10</v>
      </c>
      <c r="G10" s="179">
        <f>DATA!E60</f>
        <v>-4</v>
      </c>
      <c r="H10" s="178">
        <f>DATA!F60</f>
        <v>-4</v>
      </c>
      <c r="I10" s="179">
        <f>DATA!G60</f>
        <v>4.8067336544198938</v>
      </c>
      <c r="J10" s="178">
        <f>DATA!H60</f>
        <v>10</v>
      </c>
      <c r="K10" s="180" t="str">
        <f>DATA!I60</f>
        <v xml:space="preserve"> </v>
      </c>
      <c r="L10" s="180" t="str">
        <f>DATA!J60</f>
        <v xml:space="preserve"> </v>
      </c>
      <c r="M10" s="180" t="str">
        <f>DATA!K60</f>
        <v xml:space="preserve"> </v>
      </c>
      <c r="N10" s="181" t="str">
        <f>DATA!L60</f>
        <v xml:space="preserve"> </v>
      </c>
    </row>
    <row r="11" spans="2:15" ht="21.75" customHeight="1" x14ac:dyDescent="0.25">
      <c r="D11" s="44" t="s">
        <v>264</v>
      </c>
      <c r="E11" s="182">
        <f>IF(ISERROR((E7*0.35)+(E10*0.1)+(E9*0.2)+(E8*0.35))," ",((E7*0.35)+(E10*0.1)+(E9*0.2)+(E8*0.35)))</f>
        <v>4.2120171764852676</v>
      </c>
      <c r="F11" s="183">
        <f t="shared" ref="F11:N11" si="0">IF(ISERROR((F7*0.35)+(F10*0.1)+(F9*0.2)+(F8*0.35))," ",((F7*0.35)+(F10*0.1)+(F9*0.2)+(F8*0.35)))</f>
        <v>6.6154766269422156</v>
      </c>
      <c r="G11" s="182">
        <f t="shared" si="0"/>
        <v>3.1546000705773585</v>
      </c>
      <c r="H11" s="183">
        <f t="shared" si="0"/>
        <v>2.9889549337855192</v>
      </c>
      <c r="I11" s="182">
        <f t="shared" si="0"/>
        <v>3.4025287924581828</v>
      </c>
      <c r="J11" s="183">
        <f t="shared" si="0"/>
        <v>3.3026921007914694</v>
      </c>
      <c r="K11" s="184" t="str">
        <f t="shared" si="0"/>
        <v xml:space="preserve"> </v>
      </c>
      <c r="L11" s="184" t="str">
        <f t="shared" si="0"/>
        <v xml:space="preserve"> </v>
      </c>
      <c r="M11" s="184" t="str">
        <f t="shared" si="0"/>
        <v xml:space="preserve"> </v>
      </c>
      <c r="N11" s="184" t="str">
        <f t="shared" si="0"/>
        <v xml:space="preserve"> </v>
      </c>
    </row>
    <row r="12" spans="2:15" ht="57" customHeight="1" x14ac:dyDescent="0.25">
      <c r="C12" s="478" t="s">
        <v>357</v>
      </c>
      <c r="D12" s="478"/>
      <c r="E12" s="478"/>
      <c r="F12" s="478"/>
      <c r="G12" s="478"/>
      <c r="H12" s="478"/>
      <c r="I12" s="478"/>
      <c r="J12" s="478"/>
      <c r="K12" s="478"/>
      <c r="L12" s="478"/>
      <c r="M12" s="478"/>
      <c r="N12" s="478"/>
    </row>
    <row r="13" spans="2:15" ht="9.75" customHeight="1" x14ac:dyDescent="0.25">
      <c r="C13" s="1"/>
      <c r="D13" s="7" t="s">
        <v>266</v>
      </c>
      <c r="E13" s="7">
        <v>1999</v>
      </c>
      <c r="F13" s="7">
        <v>2000</v>
      </c>
      <c r="G13" s="7">
        <v>2001</v>
      </c>
      <c r="H13" s="7">
        <v>2002</v>
      </c>
      <c r="I13" s="7">
        <v>2003</v>
      </c>
      <c r="J13" s="7">
        <v>2004</v>
      </c>
    </row>
    <row r="14" spans="2:15" ht="15" customHeight="1" x14ac:dyDescent="0.25">
      <c r="B14" s="234"/>
      <c r="C14" s="234"/>
      <c r="D14" s="234"/>
      <c r="E14" s="234"/>
      <c r="F14" s="234"/>
      <c r="G14" s="234"/>
      <c r="H14" s="234"/>
      <c r="I14" s="234"/>
      <c r="J14" s="234"/>
      <c r="K14" s="234"/>
      <c r="L14" s="234"/>
      <c r="M14" s="234"/>
      <c r="N14" s="234"/>
      <c r="O14" s="234"/>
    </row>
    <row r="15" spans="2:15" ht="19.5" customHeight="1" x14ac:dyDescent="0.25">
      <c r="B15" s="234"/>
      <c r="C15" s="234"/>
      <c r="D15" s="221"/>
      <c r="E15" s="337" t="str">
        <f>E5</f>
        <v>2013-2014</v>
      </c>
      <c r="F15" s="337" t="str">
        <f t="shared" ref="F15:N15" si="1">F5</f>
        <v>2014-2015</v>
      </c>
      <c r="G15" s="337" t="str">
        <f t="shared" si="1"/>
        <v>2015-2016</v>
      </c>
      <c r="H15" s="337" t="str">
        <f t="shared" si="1"/>
        <v>2016-2017</v>
      </c>
      <c r="I15" s="337" t="str">
        <f t="shared" si="1"/>
        <v>2017-2018</v>
      </c>
      <c r="J15" s="337" t="str">
        <f t="shared" si="1"/>
        <v>2018-2019</v>
      </c>
      <c r="K15" s="337" t="str">
        <f t="shared" si="1"/>
        <v>2019-2020</v>
      </c>
      <c r="L15" s="337" t="str">
        <f t="shared" si="1"/>
        <v>2020-2021</v>
      </c>
      <c r="M15" s="337" t="str">
        <f t="shared" si="1"/>
        <v>2021-2022</v>
      </c>
      <c r="N15" s="337" t="str">
        <f t="shared" si="1"/>
        <v>SCENARIO</v>
      </c>
      <c r="O15" s="234"/>
    </row>
    <row r="16" spans="2:15" ht="19.5" customHeight="1" x14ac:dyDescent="0.25">
      <c r="B16" s="234"/>
      <c r="C16" s="234"/>
      <c r="D16" s="221" t="str">
        <f>C10</f>
        <v>Operating Margin Ratio</v>
      </c>
      <c r="E16" s="222">
        <f t="shared" ref="E16:N16" si="2">E10*0.1</f>
        <v>-0.10913651263044488</v>
      </c>
      <c r="F16" s="222">
        <f t="shared" si="2"/>
        <v>1</v>
      </c>
      <c r="G16" s="222">
        <f t="shared" si="2"/>
        <v>-0.4</v>
      </c>
      <c r="H16" s="222">
        <f t="shared" si="2"/>
        <v>-0.4</v>
      </c>
      <c r="I16" s="222">
        <f t="shared" si="2"/>
        <v>0.48067336544198941</v>
      </c>
      <c r="J16" s="222">
        <f t="shared" si="2"/>
        <v>1</v>
      </c>
      <c r="K16" s="223" t="e">
        <f t="shared" si="2"/>
        <v>#VALUE!</v>
      </c>
      <c r="L16" s="223" t="e">
        <f t="shared" si="2"/>
        <v>#VALUE!</v>
      </c>
      <c r="M16" s="223" t="e">
        <f t="shared" si="2"/>
        <v>#VALUE!</v>
      </c>
      <c r="N16" s="223" t="e">
        <f t="shared" si="2"/>
        <v>#VALUE!</v>
      </c>
      <c r="O16" s="234"/>
    </row>
    <row r="17" spans="2:15" x14ac:dyDescent="0.25">
      <c r="B17" s="234"/>
      <c r="C17" s="234"/>
      <c r="D17" s="221" t="str">
        <f>C9</f>
        <v>Change in Net Assets Ratio</v>
      </c>
      <c r="E17" s="222">
        <f t="shared" ref="E17:J17" si="3">E9*0.2</f>
        <v>0.52581002688615053</v>
      </c>
      <c r="F17" s="222">
        <f t="shared" si="3"/>
        <v>1.0691589725519139</v>
      </c>
      <c r="G17" s="222">
        <f t="shared" si="3"/>
        <v>-0.4035768712570198</v>
      </c>
      <c r="H17" s="222">
        <f t="shared" si="3"/>
        <v>0.2052535641804264</v>
      </c>
      <c r="I17" s="222">
        <f t="shared" si="3"/>
        <v>0.11172227047558614</v>
      </c>
      <c r="J17" s="222">
        <f t="shared" si="3"/>
        <v>1.3236608496405187</v>
      </c>
      <c r="K17" s="223" t="e">
        <f>K9*0.2</f>
        <v>#VALUE!</v>
      </c>
      <c r="L17" s="223" t="e">
        <f>L9*0.2</f>
        <v>#VALUE!</v>
      </c>
      <c r="M17" s="223" t="e">
        <f>M9*0.2</f>
        <v>#VALUE!</v>
      </c>
      <c r="N17" s="223" t="e">
        <f>N9*0.2</f>
        <v>#VALUE!</v>
      </c>
      <c r="O17" s="234"/>
    </row>
    <row r="18" spans="2:15" x14ac:dyDescent="0.25">
      <c r="B18" s="234"/>
      <c r="C18" s="234"/>
      <c r="D18" s="221" t="str">
        <f>C8</f>
        <v>Debt to Expendable Equity Ratio</v>
      </c>
      <c r="E18" s="222">
        <f t="shared" ref="E18:N18" si="4">E8*0.35</f>
        <v>1.1051311763089526</v>
      </c>
      <c r="F18" s="222">
        <f t="shared" si="4"/>
        <v>1.4181416686246646</v>
      </c>
      <c r="G18" s="222">
        <f t="shared" si="4"/>
        <v>1.2923699043479537</v>
      </c>
      <c r="H18" s="222">
        <f t="shared" si="4"/>
        <v>0.9482749281614189</v>
      </c>
      <c r="I18" s="222">
        <f t="shared" si="4"/>
        <v>0.8104914266212957</v>
      </c>
      <c r="J18" s="222">
        <f t="shared" si="4"/>
        <v>0.30696711795802406</v>
      </c>
      <c r="K18" s="223" t="e">
        <f t="shared" si="4"/>
        <v>#VALUE!</v>
      </c>
      <c r="L18" s="223" t="e">
        <f t="shared" si="4"/>
        <v>#VALUE!</v>
      </c>
      <c r="M18" s="223" t="e">
        <f t="shared" si="4"/>
        <v>#VALUE!</v>
      </c>
      <c r="N18" s="223" t="e">
        <f t="shared" si="4"/>
        <v>#VALUE!</v>
      </c>
      <c r="O18" s="234"/>
    </row>
    <row r="19" spans="2:15" x14ac:dyDescent="0.25">
      <c r="B19" s="234"/>
      <c r="C19" s="234"/>
      <c r="D19" s="221" t="str">
        <f>C7</f>
        <v>Operating Reserve Ratio</v>
      </c>
      <c r="E19" s="222">
        <f t="shared" ref="E19:J19" si="5">E7*0.35</f>
        <v>2.6902124859206089</v>
      </c>
      <c r="F19" s="222">
        <f t="shared" si="5"/>
        <v>3.1281759857656373</v>
      </c>
      <c r="G19" s="222">
        <f t="shared" si="5"/>
        <v>2.6658070374864247</v>
      </c>
      <c r="H19" s="222">
        <f t="shared" si="5"/>
        <v>2.235426441443674</v>
      </c>
      <c r="I19" s="222">
        <f t="shared" si="5"/>
        <v>1.9996417299193112</v>
      </c>
      <c r="J19" s="222">
        <f t="shared" si="5"/>
        <v>0.67206413319292657</v>
      </c>
      <c r="K19" s="223" t="e">
        <f>K7*0.35</f>
        <v>#VALUE!</v>
      </c>
      <c r="L19" s="223" t="e">
        <f>L7*0.35</f>
        <v>#VALUE!</v>
      </c>
      <c r="M19" s="223" t="e">
        <f>M7*0.35</f>
        <v>#VALUE!</v>
      </c>
      <c r="N19" s="223" t="e">
        <f>N7*0.35</f>
        <v>#VALUE!</v>
      </c>
      <c r="O19" s="234"/>
    </row>
    <row r="20" spans="2:15" x14ac:dyDescent="0.25">
      <c r="B20" s="234"/>
      <c r="C20" s="234"/>
      <c r="D20" s="221" t="str">
        <f>'OPERATING MARGIN CARNEGIE'!C7</f>
        <v>TEXAS LUTHERAN</v>
      </c>
      <c r="E20" s="222">
        <f t="shared" ref="E20:J20" si="6">E11</f>
        <v>4.2120171764852676</v>
      </c>
      <c r="F20" s="222">
        <f t="shared" si="6"/>
        <v>6.6154766269422156</v>
      </c>
      <c r="G20" s="222">
        <f t="shared" si="6"/>
        <v>3.1546000705773585</v>
      </c>
      <c r="H20" s="222">
        <f t="shared" si="6"/>
        <v>2.9889549337855192</v>
      </c>
      <c r="I20" s="222">
        <f t="shared" si="6"/>
        <v>3.4025287924581828</v>
      </c>
      <c r="J20" s="222">
        <f t="shared" si="6"/>
        <v>3.3026921007914694</v>
      </c>
      <c r="K20" s="222" t="str">
        <f>K11</f>
        <v xml:space="preserve"> </v>
      </c>
      <c r="L20" s="222" t="str">
        <f>L11</f>
        <v xml:space="preserve"> </v>
      </c>
      <c r="M20" s="222" t="str">
        <f>M11</f>
        <v xml:space="preserve"> </v>
      </c>
      <c r="N20" s="222" t="str">
        <f>N11</f>
        <v xml:space="preserve"> </v>
      </c>
      <c r="O20" s="234"/>
    </row>
    <row r="21" spans="2:15" x14ac:dyDescent="0.25">
      <c r="B21" s="234"/>
      <c r="C21" s="234"/>
      <c r="D21" s="221" t="s">
        <v>138</v>
      </c>
      <c r="E21" s="221">
        <v>3</v>
      </c>
      <c r="F21" s="221">
        <v>3</v>
      </c>
      <c r="G21" s="221">
        <v>3</v>
      </c>
      <c r="H21" s="221">
        <v>3</v>
      </c>
      <c r="I21" s="221">
        <v>3</v>
      </c>
      <c r="J21" s="221">
        <v>3</v>
      </c>
      <c r="K21" s="221">
        <v>3</v>
      </c>
      <c r="L21" s="221">
        <v>3</v>
      </c>
      <c r="M21" s="221">
        <v>3</v>
      </c>
      <c r="N21" s="221">
        <v>3</v>
      </c>
      <c r="O21" s="234"/>
    </row>
    <row r="22" spans="2:15" x14ac:dyDescent="0.25">
      <c r="B22" s="234"/>
      <c r="C22" s="234"/>
      <c r="D22" s="248"/>
      <c r="E22" s="248"/>
      <c r="F22" s="248"/>
      <c r="G22" s="248"/>
      <c r="H22" s="248"/>
      <c r="I22" s="248"/>
      <c r="J22" s="248"/>
      <c r="K22" s="248"/>
      <c r="L22" s="248"/>
      <c r="M22" s="249"/>
      <c r="N22" s="249"/>
      <c r="O22" s="234"/>
    </row>
    <row r="23" spans="2:15" x14ac:dyDescent="0.25">
      <c r="B23" s="234"/>
      <c r="C23" s="234"/>
      <c r="D23" s="249"/>
      <c r="E23" s="249"/>
      <c r="F23" s="249"/>
      <c r="G23" s="249"/>
      <c r="H23" s="249"/>
      <c r="I23" s="249"/>
      <c r="J23" s="249"/>
      <c r="K23" s="249"/>
      <c r="L23" s="249"/>
      <c r="M23" s="249"/>
      <c r="N23" s="249"/>
      <c r="O23" s="234"/>
    </row>
    <row r="24" spans="2:15" x14ac:dyDescent="0.25">
      <c r="B24" s="234"/>
      <c r="C24" s="234"/>
      <c r="D24" s="249"/>
      <c r="E24" s="249"/>
      <c r="F24" s="249"/>
      <c r="G24" s="249"/>
      <c r="H24" s="249"/>
      <c r="I24" s="249"/>
      <c r="J24" s="249"/>
      <c r="K24" s="249"/>
      <c r="L24" s="249"/>
      <c r="M24" s="249"/>
      <c r="N24" s="249"/>
      <c r="O24" s="234"/>
    </row>
    <row r="25" spans="2:15" x14ac:dyDescent="0.25">
      <c r="B25" s="234"/>
      <c r="C25" s="234"/>
      <c r="D25" s="249"/>
      <c r="E25" s="249"/>
      <c r="F25" s="249"/>
      <c r="G25" s="249"/>
      <c r="H25" s="249"/>
      <c r="I25" s="249"/>
      <c r="J25" s="249"/>
      <c r="K25" s="249"/>
      <c r="L25" s="249"/>
      <c r="M25" s="249"/>
      <c r="N25" s="249"/>
      <c r="O25" s="234"/>
    </row>
    <row r="26" spans="2:15" x14ac:dyDescent="0.25">
      <c r="B26" s="234"/>
      <c r="C26" s="234"/>
      <c r="D26" s="249"/>
      <c r="E26" s="249"/>
      <c r="F26" s="249"/>
      <c r="G26" s="249"/>
      <c r="H26" s="249"/>
      <c r="I26" s="249"/>
      <c r="J26" s="249"/>
      <c r="K26" s="249"/>
      <c r="L26" s="249"/>
      <c r="M26" s="249"/>
      <c r="N26" s="249"/>
      <c r="O26" s="234"/>
    </row>
    <row r="27" spans="2:15" x14ac:dyDescent="0.25">
      <c r="B27" s="234"/>
      <c r="C27" s="234"/>
      <c r="D27" s="249"/>
      <c r="E27" s="249"/>
      <c r="F27" s="249"/>
      <c r="G27" s="249"/>
      <c r="H27" s="249"/>
      <c r="I27" s="249"/>
      <c r="J27" s="249"/>
      <c r="K27" s="249"/>
      <c r="L27" s="249"/>
      <c r="M27" s="249"/>
      <c r="N27" s="249"/>
      <c r="O27" s="234"/>
    </row>
    <row r="28" spans="2:15" x14ac:dyDescent="0.25">
      <c r="B28" s="234"/>
      <c r="C28" s="234"/>
      <c r="D28" s="249"/>
      <c r="E28" s="249"/>
      <c r="F28" s="249"/>
      <c r="G28" s="249"/>
      <c r="H28" s="249"/>
      <c r="I28" s="249"/>
      <c r="J28" s="249"/>
      <c r="K28" s="249"/>
      <c r="L28" s="249"/>
      <c r="M28" s="249"/>
      <c r="N28" s="249"/>
      <c r="O28" s="234"/>
    </row>
    <row r="29" spans="2:15" x14ac:dyDescent="0.25">
      <c r="B29" s="234"/>
      <c r="C29" s="234"/>
      <c r="D29" s="249"/>
      <c r="E29" s="249"/>
      <c r="F29" s="249"/>
      <c r="G29" s="249"/>
      <c r="H29" s="249"/>
      <c r="I29" s="249"/>
      <c r="J29" s="249"/>
      <c r="K29" s="249"/>
      <c r="L29" s="249"/>
      <c r="M29" s="249"/>
      <c r="N29" s="249"/>
      <c r="O29" s="234"/>
    </row>
    <row r="30" spans="2:15" x14ac:dyDescent="0.25">
      <c r="B30" s="234"/>
      <c r="C30" s="234"/>
      <c r="D30" s="249"/>
      <c r="E30" s="249"/>
      <c r="F30" s="249"/>
      <c r="G30" s="249"/>
      <c r="H30" s="249"/>
      <c r="I30" s="249"/>
      <c r="J30" s="249"/>
      <c r="K30" s="249"/>
      <c r="L30" s="249"/>
      <c r="M30" s="249"/>
      <c r="N30" s="249"/>
      <c r="O30" s="234"/>
    </row>
    <row r="31" spans="2:15" x14ac:dyDescent="0.25">
      <c r="B31" s="234"/>
      <c r="C31" s="234"/>
      <c r="D31" s="234"/>
      <c r="E31" s="234"/>
      <c r="F31" s="234"/>
      <c r="G31" s="234"/>
      <c r="H31" s="234"/>
      <c r="I31" s="234"/>
      <c r="J31" s="234"/>
      <c r="K31" s="234"/>
      <c r="L31" s="234"/>
      <c r="M31" s="234"/>
      <c r="N31" s="234"/>
      <c r="O31" s="234"/>
    </row>
    <row r="32" spans="2:15" x14ac:dyDescent="0.25">
      <c r="B32" s="234"/>
      <c r="C32" s="234"/>
      <c r="D32" s="234"/>
      <c r="E32" s="234"/>
      <c r="F32" s="234"/>
      <c r="G32" s="234"/>
      <c r="H32" s="234"/>
      <c r="I32" s="234"/>
      <c r="J32" s="234"/>
      <c r="K32" s="234"/>
      <c r="L32" s="234"/>
      <c r="M32" s="234"/>
      <c r="N32" s="234"/>
      <c r="O32" s="234"/>
    </row>
    <row r="33" spans="2:15" x14ac:dyDescent="0.25">
      <c r="B33" s="234"/>
      <c r="C33" s="234"/>
      <c r="D33" s="234"/>
      <c r="E33" s="234"/>
      <c r="F33" s="234"/>
      <c r="G33" s="234"/>
      <c r="H33" s="234"/>
      <c r="I33" s="234"/>
      <c r="J33" s="234"/>
      <c r="K33" s="234"/>
      <c r="L33" s="234"/>
      <c r="M33" s="234"/>
      <c r="N33" s="234"/>
      <c r="O33" s="234"/>
    </row>
    <row r="34" spans="2:15" x14ac:dyDescent="0.25">
      <c r="B34" s="234"/>
      <c r="C34" s="234"/>
      <c r="D34" s="234"/>
      <c r="E34" s="234"/>
      <c r="F34" s="234"/>
      <c r="G34" s="234"/>
      <c r="H34" s="234"/>
      <c r="I34" s="234"/>
      <c r="J34" s="234"/>
      <c r="K34" s="234"/>
      <c r="L34" s="234"/>
      <c r="M34" s="234"/>
      <c r="N34" s="234"/>
      <c r="O34" s="234"/>
    </row>
    <row r="35" spans="2:15" x14ac:dyDescent="0.25">
      <c r="B35" s="234"/>
      <c r="C35" s="234"/>
      <c r="D35" s="234"/>
      <c r="E35" s="234"/>
      <c r="F35" s="234"/>
      <c r="G35" s="234"/>
      <c r="H35" s="234"/>
      <c r="I35" s="234"/>
      <c r="J35" s="234"/>
      <c r="K35" s="234"/>
      <c r="L35" s="234"/>
      <c r="M35" s="234"/>
      <c r="N35" s="234"/>
      <c r="O35" s="234"/>
    </row>
    <row r="36" spans="2:15" x14ac:dyDescent="0.25">
      <c r="B36" s="234"/>
      <c r="C36" s="234"/>
      <c r="D36" s="234"/>
      <c r="E36" s="234"/>
      <c r="F36" s="234"/>
      <c r="G36" s="234"/>
      <c r="H36" s="234"/>
      <c r="I36" s="234"/>
      <c r="J36" s="234"/>
      <c r="K36" s="234"/>
      <c r="L36" s="234"/>
      <c r="M36" s="234"/>
      <c r="N36" s="234"/>
      <c r="O36" s="234"/>
    </row>
    <row r="37" spans="2:15" x14ac:dyDescent="0.25">
      <c r="B37" s="234"/>
      <c r="C37" s="23"/>
      <c r="D37" s="23"/>
      <c r="E37" s="23"/>
      <c r="F37" s="23"/>
      <c r="G37" s="23"/>
      <c r="H37" s="23"/>
      <c r="I37" s="23"/>
      <c r="J37" s="23"/>
      <c r="K37" s="23"/>
      <c r="L37" s="23"/>
      <c r="M37" s="23"/>
      <c r="N37" s="234"/>
      <c r="O37" s="234"/>
    </row>
    <row r="38" spans="2:15" x14ac:dyDescent="0.25">
      <c r="C38" s="23"/>
      <c r="D38" s="23"/>
      <c r="E38" s="23"/>
      <c r="F38" s="23"/>
      <c r="G38" s="23"/>
      <c r="H38" s="23"/>
      <c r="I38" s="23"/>
      <c r="J38" s="23"/>
      <c r="K38" s="23"/>
      <c r="L38" s="23"/>
      <c r="M38" s="23"/>
    </row>
    <row r="39" spans="2:15" ht="45.75" customHeight="1" x14ac:dyDescent="0.25">
      <c r="C39" s="465" t="s">
        <v>358</v>
      </c>
      <c r="D39" s="463"/>
      <c r="E39" s="463"/>
      <c r="F39" s="463"/>
      <c r="G39" s="463"/>
      <c r="H39" s="463"/>
      <c r="I39" s="463"/>
      <c r="J39" s="463"/>
      <c r="K39" s="463"/>
      <c r="L39" s="463"/>
      <c r="M39" s="463"/>
    </row>
    <row r="41" spans="2:15" ht="17.25" customHeight="1" x14ac:dyDescent="0.25"/>
    <row r="42" spans="2:15" ht="17.25" customHeight="1" x14ac:dyDescent="0.3">
      <c r="C42" s="465"/>
      <c r="D42" s="465"/>
      <c r="E42" s="465"/>
      <c r="F42" s="465"/>
      <c r="G42" s="465"/>
      <c r="H42" s="465"/>
      <c r="I42" s="465"/>
      <c r="J42" s="465"/>
    </row>
    <row r="43" spans="2:15" ht="17.25" customHeight="1" x14ac:dyDescent="0.25"/>
    <row r="44" spans="2:15" ht="17.25" customHeight="1" x14ac:dyDescent="0.25"/>
    <row r="47" spans="2:15" x14ac:dyDescent="0.25">
      <c r="C47" s="21"/>
      <c r="D47" s="21"/>
      <c r="E47" s="21"/>
      <c r="F47" s="21"/>
      <c r="G47" s="21"/>
      <c r="H47" s="21"/>
      <c r="I47" s="21"/>
      <c r="J47" s="21"/>
    </row>
    <row r="48" spans="2:15" x14ac:dyDescent="0.25">
      <c r="J48" s="21"/>
    </row>
    <row r="49" spans="3:10" x14ac:dyDescent="0.25">
      <c r="J49" s="21"/>
    </row>
    <row r="50" spans="3:10" x14ac:dyDescent="0.25">
      <c r="J50" s="21"/>
    </row>
    <row r="51" spans="3:10" x14ac:dyDescent="0.25">
      <c r="J51" s="21"/>
    </row>
    <row r="52" spans="3:10" x14ac:dyDescent="0.25">
      <c r="J52" s="21"/>
    </row>
    <row r="53" spans="3:10" x14ac:dyDescent="0.25">
      <c r="J53" s="21"/>
    </row>
    <row r="54" spans="3:10" x14ac:dyDescent="0.25">
      <c r="C54" s="21"/>
      <c r="D54" s="21"/>
      <c r="E54" s="21"/>
      <c r="F54" s="21"/>
      <c r="G54" s="21"/>
      <c r="H54" s="21"/>
      <c r="I54" s="21"/>
      <c r="J54" s="21"/>
    </row>
    <row r="55" spans="3:10" x14ac:dyDescent="0.25">
      <c r="J55" s="21"/>
    </row>
    <row r="56" spans="3:10" x14ac:dyDescent="0.25">
      <c r="J56" s="21"/>
    </row>
    <row r="57" spans="3:10" x14ac:dyDescent="0.25">
      <c r="C57" s="21"/>
      <c r="D57" s="21"/>
      <c r="E57" s="21"/>
      <c r="F57" s="21"/>
      <c r="G57" s="21"/>
      <c r="H57" s="21"/>
      <c r="I57" s="21"/>
      <c r="J57" s="21"/>
    </row>
  </sheetData>
  <sheetProtection algorithmName="SHA-512" hashValue="32EfFgZxZlnfUf8TGC1VehS4Mo86Bc9UXDazerY0NVGjl2CNtZRGJLg1N1pZN4h3GGUggpJ/mqi+BjMKEf4X9A==" saltValue="WskztbcFZsd6psvtKc3o4A==" spinCount="100000" sheet="1" scenarios="1"/>
  <mergeCells count="6">
    <mergeCell ref="C42:J42"/>
    <mergeCell ref="B3:G3"/>
    <mergeCell ref="E6:N6"/>
    <mergeCell ref="C39:M39"/>
    <mergeCell ref="C12:N12"/>
    <mergeCell ref="D5:D6"/>
  </mergeCells>
  <phoneticPr fontId="8" type="noConversion"/>
  <printOptions horizontalCentered="1"/>
  <pageMargins left="0.69" right="0.91" top="1" bottom="1" header="0.5" footer="0.5"/>
  <pageSetup scale="66" orientation="landscape" r:id="rId1"/>
  <headerFooter alignWithMargins="0">
    <oddFooter>&amp;L&amp;11&amp;K000000CIC Financial Indicators Tool&amp;C&amp;K0000002021&amp;R&amp;11&amp;K000000&amp;P</oddFooter>
  </headerFooter>
  <ignoredErrors>
    <ignoredError sqref="E16:J19" evalError="1"/>
    <ignoredError sqref="K16:N19" evalError="1" unlocked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autoPageBreaks="0"/>
  </sheetPr>
  <dimension ref="B2:K87"/>
  <sheetViews>
    <sheetView showGridLines="0" showRowColHeaders="0" tabSelected="1" zoomScaleNormal="100" workbookViewId="0"/>
  </sheetViews>
  <sheetFormatPr defaultColWidth="8.88671875" defaultRowHeight="15" customHeight="1" x14ac:dyDescent="0.25"/>
  <cols>
    <col min="1" max="1" width="3.44140625" customWidth="1"/>
    <col min="2" max="2" width="4.44140625" customWidth="1"/>
    <col min="3" max="3" width="49.44140625" customWidth="1"/>
    <col min="4" max="4" width="60.5546875" customWidth="1"/>
    <col min="5" max="5" width="4" customWidth="1"/>
    <col min="6" max="6" width="5.33203125" customWidth="1"/>
    <col min="7" max="11" width="9.44140625" customWidth="1"/>
  </cols>
  <sheetData>
    <row r="2" spans="2:9" ht="18" customHeight="1" x14ac:dyDescent="0.3">
      <c r="B2" s="14" t="s">
        <v>359</v>
      </c>
    </row>
    <row r="3" spans="2:9" ht="15" customHeight="1" x14ac:dyDescent="0.3">
      <c r="B3" s="14"/>
      <c r="C3" s="334" t="s">
        <v>360</v>
      </c>
    </row>
    <row r="4" spans="2:9" ht="15" customHeight="1" x14ac:dyDescent="0.3">
      <c r="B4" s="220"/>
      <c r="C4" s="23" t="s">
        <v>361</v>
      </c>
      <c r="D4" s="23"/>
      <c r="E4" s="23"/>
    </row>
    <row r="6" spans="2:9" ht="15" customHeight="1" x14ac:dyDescent="0.25">
      <c r="B6" s="333" t="s">
        <v>320</v>
      </c>
      <c r="C6" s="13"/>
      <c r="D6" s="13"/>
      <c r="E6" s="13"/>
      <c r="F6" s="13"/>
    </row>
    <row r="7" spans="2:9" ht="7.5" customHeight="1" x14ac:dyDescent="0.25"/>
    <row r="8" spans="2:9" ht="15" customHeight="1" x14ac:dyDescent="0.25">
      <c r="C8" s="334" t="s">
        <v>362</v>
      </c>
      <c r="D8" s="334" t="s">
        <v>363</v>
      </c>
    </row>
    <row r="9" spans="2:9" ht="7.5" customHeight="1" x14ac:dyDescent="0.25"/>
    <row r="10" spans="2:9" s="341" customFormat="1" ht="15" customHeight="1" x14ac:dyDescent="0.25">
      <c r="C10" s="342" t="s">
        <v>364</v>
      </c>
      <c r="D10" s="211" t="s">
        <v>365</v>
      </c>
      <c r="E10" s="335"/>
      <c r="F10" s="335"/>
      <c r="G10" s="335"/>
      <c r="H10" s="335"/>
    </row>
    <row r="11" spans="2:9" ht="15" customHeight="1" x14ac:dyDescent="0.25">
      <c r="C11" s="342" t="s">
        <v>366</v>
      </c>
      <c r="D11" s="211" t="s">
        <v>367</v>
      </c>
      <c r="E11" s="335"/>
      <c r="F11" s="335"/>
      <c r="G11" s="335"/>
      <c r="H11" s="335"/>
    </row>
    <row r="12" spans="2:9" ht="15" customHeight="1" x14ac:dyDescent="0.25">
      <c r="C12" s="342" t="s">
        <v>368</v>
      </c>
      <c r="D12" s="451" t="s">
        <v>369</v>
      </c>
      <c r="E12" s="451"/>
      <c r="F12" s="451"/>
      <c r="G12" s="335"/>
      <c r="H12" s="335"/>
    </row>
    <row r="13" spans="2:9" ht="15" customHeight="1" x14ac:dyDescent="0.25">
      <c r="C13" s="341" t="s">
        <v>324</v>
      </c>
      <c r="D13" s="211" t="s">
        <v>370</v>
      </c>
      <c r="E13" s="335"/>
      <c r="F13" s="335"/>
      <c r="G13" s="335"/>
      <c r="H13" s="335"/>
    </row>
    <row r="14" spans="2:9" ht="15" customHeight="1" x14ac:dyDescent="0.25">
      <c r="C14" t="s">
        <v>371</v>
      </c>
      <c r="D14" s="211" t="s">
        <v>325</v>
      </c>
      <c r="E14" s="335"/>
      <c r="F14" s="335"/>
      <c r="G14" s="335"/>
      <c r="H14" s="335"/>
      <c r="I14" s="335"/>
    </row>
    <row r="16" spans="2:9" ht="15" customHeight="1" x14ac:dyDescent="0.25">
      <c r="C16" s="334" t="s">
        <v>372</v>
      </c>
      <c r="D16" s="334"/>
      <c r="E16" s="334"/>
    </row>
    <row r="17" spans="2:11" ht="7.5" customHeight="1" x14ac:dyDescent="0.25"/>
    <row r="18" spans="2:11" ht="27.9" customHeight="1" x14ac:dyDescent="0.25">
      <c r="C18" s="451" t="s">
        <v>373</v>
      </c>
      <c r="D18" s="451"/>
      <c r="E18" s="451"/>
      <c r="F18" s="211"/>
      <c r="G18" s="211"/>
      <c r="H18" s="211"/>
      <c r="I18" s="335"/>
      <c r="J18" s="335"/>
      <c r="K18" s="335"/>
    </row>
    <row r="20" spans="2:11" ht="15" customHeight="1" x14ac:dyDescent="0.25">
      <c r="C20" s="334" t="s">
        <v>374</v>
      </c>
      <c r="D20" s="334"/>
      <c r="E20" s="334"/>
    </row>
    <row r="21" spans="2:11" ht="7.5" customHeight="1" x14ac:dyDescent="0.25"/>
    <row r="22" spans="2:11" ht="15" customHeight="1" x14ac:dyDescent="0.25">
      <c r="C22" s="23" t="s">
        <v>375</v>
      </c>
    </row>
    <row r="24" spans="2:11" ht="15" customHeight="1" x14ac:dyDescent="0.25">
      <c r="B24" s="333" t="s">
        <v>329</v>
      </c>
      <c r="C24" s="13"/>
      <c r="D24" s="13"/>
      <c r="E24" s="13"/>
      <c r="F24" s="13"/>
    </row>
    <row r="25" spans="2:11" ht="7.5" customHeight="1" x14ac:dyDescent="0.25"/>
    <row r="26" spans="2:11" ht="15" customHeight="1" x14ac:dyDescent="0.25">
      <c r="C26" s="334" t="s">
        <v>362</v>
      </c>
      <c r="D26" s="334" t="str">
        <f>D8</f>
        <v>SOURCE</v>
      </c>
    </row>
    <row r="27" spans="2:11" ht="7.5" customHeight="1" x14ac:dyDescent="0.25"/>
    <row r="28" spans="2:11" ht="15" customHeight="1" x14ac:dyDescent="0.25">
      <c r="C28" s="342" t="s">
        <v>364</v>
      </c>
      <c r="D28" s="211" t="s">
        <v>365</v>
      </c>
      <c r="E28" s="335"/>
      <c r="F28" s="335"/>
      <c r="G28" s="335"/>
      <c r="H28" s="335"/>
    </row>
    <row r="29" spans="2:11" ht="15" customHeight="1" x14ac:dyDescent="0.25">
      <c r="C29" s="342" t="s">
        <v>366</v>
      </c>
      <c r="D29" s="211" t="s">
        <v>367</v>
      </c>
      <c r="E29" s="335"/>
      <c r="F29" s="335"/>
      <c r="G29" s="335"/>
      <c r="H29" s="335"/>
    </row>
    <row r="30" spans="2:11" ht="15" customHeight="1" x14ac:dyDescent="0.25">
      <c r="C30" s="342" t="s">
        <v>368</v>
      </c>
      <c r="D30" s="451" t="s">
        <v>369</v>
      </c>
      <c r="E30" s="451"/>
      <c r="F30" s="335"/>
      <c r="G30" s="335"/>
      <c r="H30" s="335"/>
    </row>
    <row r="31" spans="2:11" ht="15" customHeight="1" x14ac:dyDescent="0.25">
      <c r="C31" s="341" t="s">
        <v>324</v>
      </c>
      <c r="D31" s="211" t="s">
        <v>370</v>
      </c>
      <c r="E31" s="335"/>
      <c r="F31" s="335"/>
      <c r="G31" s="335"/>
      <c r="H31" s="335"/>
    </row>
    <row r="33" spans="2:11" ht="15" customHeight="1" x14ac:dyDescent="0.25">
      <c r="C33" s="334" t="s">
        <v>372</v>
      </c>
      <c r="D33" s="334"/>
      <c r="E33" s="334"/>
    </row>
    <row r="34" spans="2:11" ht="7.5" customHeight="1" x14ac:dyDescent="0.25"/>
    <row r="35" spans="2:11" ht="27.9" customHeight="1" x14ac:dyDescent="0.25">
      <c r="C35" s="451" t="s">
        <v>376</v>
      </c>
      <c r="D35" s="451"/>
      <c r="E35" s="451"/>
      <c r="F35" s="211"/>
      <c r="G35" s="211"/>
      <c r="H35" s="211"/>
      <c r="I35" s="335"/>
      <c r="J35" s="335"/>
      <c r="K35" s="335"/>
    </row>
    <row r="37" spans="2:11" ht="15" customHeight="1" x14ac:dyDescent="0.25">
      <c r="C37" s="334" t="s">
        <v>374</v>
      </c>
      <c r="D37" s="334"/>
      <c r="E37" s="334"/>
    </row>
    <row r="38" spans="2:11" ht="7.5" customHeight="1" x14ac:dyDescent="0.25"/>
    <row r="39" spans="2:11" ht="15" customHeight="1" x14ac:dyDescent="0.25">
      <c r="C39" s="23" t="s">
        <v>377</v>
      </c>
    </row>
    <row r="41" spans="2:11" ht="15" customHeight="1" x14ac:dyDescent="0.25">
      <c r="B41" s="333" t="s">
        <v>331</v>
      </c>
      <c r="C41" s="13"/>
      <c r="D41" s="13"/>
      <c r="E41" s="13"/>
      <c r="F41" s="13"/>
    </row>
    <row r="42" spans="2:11" ht="7.5" customHeight="1" x14ac:dyDescent="0.25"/>
    <row r="43" spans="2:11" ht="15" customHeight="1" x14ac:dyDescent="0.25">
      <c r="C43" s="334" t="s">
        <v>362</v>
      </c>
      <c r="D43" s="334" t="str">
        <f>D8</f>
        <v>SOURCE</v>
      </c>
      <c r="E43" s="334"/>
      <c r="F43" s="334"/>
    </row>
    <row r="44" spans="2:11" ht="7.5" customHeight="1" x14ac:dyDescent="0.25"/>
    <row r="45" spans="2:11" ht="13.2" x14ac:dyDescent="0.25">
      <c r="C45" s="23" t="s">
        <v>332</v>
      </c>
      <c r="D45" s="451" t="s">
        <v>332</v>
      </c>
      <c r="E45" s="451"/>
      <c r="F45" s="451"/>
      <c r="G45" s="451"/>
      <c r="H45" s="451"/>
    </row>
    <row r="46" spans="2:11" ht="13.2" x14ac:dyDescent="0.25">
      <c r="C46" s="23" t="s">
        <v>378</v>
      </c>
      <c r="D46" s="451" t="s">
        <v>379</v>
      </c>
      <c r="E46" s="451"/>
      <c r="F46" s="451"/>
      <c r="G46" s="451"/>
      <c r="H46" s="451"/>
    </row>
    <row r="48" spans="2:11" ht="15" customHeight="1" x14ac:dyDescent="0.25">
      <c r="C48" s="334" t="s">
        <v>372</v>
      </c>
      <c r="D48" s="334"/>
      <c r="E48" s="334"/>
    </row>
    <row r="49" spans="2:6" ht="7.5" customHeight="1" x14ac:dyDescent="0.25"/>
    <row r="50" spans="2:6" ht="15" customHeight="1" x14ac:dyDescent="0.25">
      <c r="C50" s="23" t="s">
        <v>380</v>
      </c>
    </row>
    <row r="52" spans="2:6" ht="15" customHeight="1" x14ac:dyDescent="0.25">
      <c r="C52" s="334" t="s">
        <v>374</v>
      </c>
      <c r="D52" s="334"/>
      <c r="E52" s="334"/>
    </row>
    <row r="53" spans="2:6" ht="7.5" customHeight="1" x14ac:dyDescent="0.25"/>
    <row r="54" spans="2:6" ht="15" customHeight="1" x14ac:dyDescent="0.25">
      <c r="C54" s="23" t="s">
        <v>381</v>
      </c>
    </row>
    <row r="56" spans="2:6" ht="15" customHeight="1" x14ac:dyDescent="0.25">
      <c r="B56" s="333" t="s">
        <v>382</v>
      </c>
      <c r="C56" s="13"/>
      <c r="D56" s="13"/>
      <c r="E56" s="13"/>
      <c r="F56" s="13"/>
    </row>
    <row r="57" spans="2:6" ht="7.5" customHeight="1" x14ac:dyDescent="0.25"/>
    <row r="58" spans="2:6" ht="15" customHeight="1" x14ac:dyDescent="0.25">
      <c r="C58" s="334" t="s">
        <v>362</v>
      </c>
      <c r="D58" s="334" t="str">
        <f>D8</f>
        <v>SOURCE</v>
      </c>
    </row>
    <row r="59" spans="2:6" ht="7.5" customHeight="1" x14ac:dyDescent="0.25"/>
    <row r="60" spans="2:6" ht="15" customHeight="1" x14ac:dyDescent="0.25">
      <c r="C60" s="23" t="s">
        <v>383</v>
      </c>
    </row>
    <row r="61" spans="2:6" ht="15" customHeight="1" x14ac:dyDescent="0.25">
      <c r="C61" s="23" t="s">
        <v>384</v>
      </c>
      <c r="D61" s="211" t="s">
        <v>365</v>
      </c>
    </row>
    <row r="62" spans="2:6" ht="27.9" customHeight="1" x14ac:dyDescent="0.25">
      <c r="C62" s="343" t="s">
        <v>385</v>
      </c>
      <c r="D62" s="451" t="s">
        <v>386</v>
      </c>
      <c r="E62" s="451"/>
      <c r="F62" s="211"/>
    </row>
    <row r="63" spans="2:6" ht="15" customHeight="1" x14ac:dyDescent="0.25">
      <c r="C63" s="23" t="s">
        <v>387</v>
      </c>
    </row>
    <row r="64" spans="2:6" ht="15" customHeight="1" x14ac:dyDescent="0.25">
      <c r="C64" s="344" t="s">
        <v>388</v>
      </c>
      <c r="D64" s="454" t="s">
        <v>389</v>
      </c>
      <c r="E64" s="454"/>
    </row>
    <row r="65" spans="2:11" ht="27.9" customHeight="1" x14ac:dyDescent="0.25">
      <c r="C65" s="343" t="s">
        <v>390</v>
      </c>
      <c r="D65" s="451" t="s">
        <v>391</v>
      </c>
      <c r="E65" s="451"/>
    </row>
    <row r="66" spans="2:11" ht="15" customHeight="1" x14ac:dyDescent="0.25">
      <c r="C66" s="23" t="s">
        <v>392</v>
      </c>
    </row>
    <row r="67" spans="2:11" ht="15" customHeight="1" x14ac:dyDescent="0.25">
      <c r="C67" s="23" t="s">
        <v>393</v>
      </c>
      <c r="D67" s="211" t="s">
        <v>367</v>
      </c>
    </row>
    <row r="68" spans="2:11" ht="27.9" customHeight="1" x14ac:dyDescent="0.25">
      <c r="C68" s="343" t="s">
        <v>394</v>
      </c>
      <c r="D68" s="451" t="s">
        <v>395</v>
      </c>
      <c r="E68" s="451"/>
    </row>
    <row r="69" spans="2:11" ht="15" customHeight="1" x14ac:dyDescent="0.25">
      <c r="C69" s="23" t="s">
        <v>396</v>
      </c>
      <c r="D69" s="23" t="s">
        <v>397</v>
      </c>
      <c r="E69" s="23"/>
      <c r="F69" s="23"/>
      <c r="G69" s="23"/>
      <c r="H69" s="23"/>
    </row>
    <row r="71" spans="2:11" ht="15" customHeight="1" x14ac:dyDescent="0.25">
      <c r="C71" s="334" t="s">
        <v>372</v>
      </c>
      <c r="D71" s="334"/>
      <c r="E71" s="334"/>
    </row>
    <row r="72" spans="2:11" ht="7.5" customHeight="1" x14ac:dyDescent="0.25"/>
    <row r="73" spans="2:11" ht="41.1" customHeight="1" x14ac:dyDescent="0.25">
      <c r="C73" s="451" t="s">
        <v>398</v>
      </c>
      <c r="D73" s="451"/>
      <c r="E73" s="451"/>
      <c r="F73" s="335"/>
      <c r="G73" s="335"/>
      <c r="H73" s="335"/>
      <c r="I73" s="335"/>
      <c r="J73" s="335"/>
      <c r="K73" s="335"/>
    </row>
    <row r="75" spans="2:11" ht="15" customHeight="1" x14ac:dyDescent="0.25">
      <c r="C75" s="334" t="s">
        <v>374</v>
      </c>
      <c r="D75" s="334"/>
      <c r="E75" s="334"/>
    </row>
    <row r="76" spans="2:11" ht="7.5" customHeight="1" x14ac:dyDescent="0.25"/>
    <row r="77" spans="2:11" ht="15" customHeight="1" x14ac:dyDescent="0.25">
      <c r="C77" t="s">
        <v>399</v>
      </c>
    </row>
    <row r="79" spans="2:11" ht="15" customHeight="1" x14ac:dyDescent="0.25">
      <c r="B79" s="333" t="s">
        <v>40</v>
      </c>
      <c r="C79" s="13"/>
      <c r="D79" s="13"/>
      <c r="E79" s="13"/>
      <c r="F79" s="13"/>
    </row>
    <row r="80" spans="2:11" ht="7.5" customHeight="1" x14ac:dyDescent="0.25"/>
    <row r="81" spans="3:11" ht="15" customHeight="1" x14ac:dyDescent="0.25">
      <c r="C81" s="334" t="s">
        <v>400</v>
      </c>
      <c r="D81" s="334"/>
      <c r="E81" s="334"/>
    </row>
    <row r="82" spans="3:11" ht="7.5" customHeight="1" x14ac:dyDescent="0.25"/>
    <row r="83" spans="3:11" ht="27.9" customHeight="1" x14ac:dyDescent="0.25">
      <c r="C83" s="451" t="s">
        <v>401</v>
      </c>
      <c r="D83" s="451"/>
      <c r="E83" s="451"/>
      <c r="F83" s="211"/>
      <c r="G83" s="211"/>
      <c r="H83" s="211"/>
      <c r="I83" s="335"/>
      <c r="J83" s="335"/>
      <c r="K83" s="335"/>
    </row>
    <row r="85" spans="3:11" ht="15" customHeight="1" x14ac:dyDescent="0.25">
      <c r="C85" s="334" t="s">
        <v>402</v>
      </c>
      <c r="D85" s="334"/>
      <c r="E85" s="334"/>
    </row>
    <row r="86" spans="3:11" ht="7.5" customHeight="1" x14ac:dyDescent="0.25"/>
    <row r="87" spans="3:11" ht="27.9" customHeight="1" x14ac:dyDescent="0.25">
      <c r="C87" s="451" t="s">
        <v>403</v>
      </c>
      <c r="D87" s="451"/>
      <c r="E87" s="451"/>
      <c r="F87" s="451"/>
      <c r="G87" s="451"/>
      <c r="H87" s="451"/>
      <c r="I87" s="335"/>
      <c r="J87" s="335"/>
      <c r="K87" s="335"/>
    </row>
  </sheetData>
  <sheetProtection algorithmName="SHA-512" hashValue="GFzQNpdUooTg7feL/i7eSIUo/Alwqwx7jkTklSVn8P0XJZ4csIBQokn4iMVcJ9J0n9O5g1A0xrPUmd/1E0/8Yw==" saltValue="GFdQlrymz2nMtow+++hs8g==" spinCount="100000" sheet="1" scenarios="1"/>
  <mergeCells count="14">
    <mergeCell ref="F87:H87"/>
    <mergeCell ref="D12:F12"/>
    <mergeCell ref="D30:E30"/>
    <mergeCell ref="C35:E35"/>
    <mergeCell ref="D62:E62"/>
    <mergeCell ref="C18:E18"/>
    <mergeCell ref="D45:H45"/>
    <mergeCell ref="D46:H46"/>
    <mergeCell ref="D65:E65"/>
    <mergeCell ref="D68:E68"/>
    <mergeCell ref="D64:E64"/>
    <mergeCell ref="C73:E73"/>
    <mergeCell ref="C83:E83"/>
    <mergeCell ref="C87:E87"/>
  </mergeCells>
  <printOptions horizontalCentered="1"/>
  <pageMargins left="0.69" right="0.91" top="1" bottom="1" header="0.5" footer="0.5"/>
  <pageSetup scale="61" fitToHeight="2" orientation="portrait" r:id="rId1"/>
  <headerFooter alignWithMargins="0">
    <oddFooter>&amp;L&amp;11&amp;K000000CIC Financial Indicators Tool&amp;C&amp;K0000002021&amp;R&amp;11&amp;K000000&amp;P</oddFooter>
  </headerFooter>
  <rowBreaks count="1" manualBreakCount="1">
    <brk id="70"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16"/>
  <sheetViews>
    <sheetView showGridLines="0" showRowColHeaders="0" zoomScaleNormal="100" workbookViewId="0"/>
  </sheetViews>
  <sheetFormatPr defaultColWidth="11.44140625" defaultRowHeight="13.2" x14ac:dyDescent="0.25"/>
  <cols>
    <col min="1" max="1" width="4.6640625" style="311" customWidth="1"/>
    <col min="2" max="2" width="100.6640625" style="311" customWidth="1"/>
    <col min="3" max="16384" width="11.44140625" style="311"/>
  </cols>
  <sheetData>
    <row r="1" spans="2:5" ht="30" customHeight="1" x14ac:dyDescent="0.25"/>
    <row r="2" spans="2:5" s="313" customFormat="1" ht="15.75" customHeight="1" x14ac:dyDescent="0.25">
      <c r="B2" s="312" t="s">
        <v>12</v>
      </c>
    </row>
    <row r="3" spans="2:5" ht="12.75" customHeight="1" x14ac:dyDescent="0.25"/>
    <row r="4" spans="2:5" ht="156" customHeight="1" x14ac:dyDescent="0.25">
      <c r="B4" s="314" t="s">
        <v>62</v>
      </c>
    </row>
    <row r="5" spans="2:5" ht="62.25" customHeight="1" x14ac:dyDescent="0.25">
      <c r="B5" s="314" t="s">
        <v>63</v>
      </c>
    </row>
    <row r="6" spans="2:5" ht="90.75" customHeight="1" x14ac:dyDescent="0.25">
      <c r="B6" s="314" t="s">
        <v>64</v>
      </c>
    </row>
    <row r="7" spans="2:5" ht="113.25" customHeight="1" x14ac:dyDescent="0.25">
      <c r="B7" s="314" t="s">
        <v>65</v>
      </c>
    </row>
    <row r="8" spans="2:5" x14ac:dyDescent="0.25">
      <c r="B8" s="315"/>
    </row>
    <row r="9" spans="2:5" ht="15" customHeight="1" x14ac:dyDescent="0.25">
      <c r="B9" s="313" t="s">
        <v>66</v>
      </c>
    </row>
    <row r="10" spans="2:5" ht="12.75" customHeight="1" x14ac:dyDescent="0.25">
      <c r="B10" s="316"/>
    </row>
    <row r="11" spans="2:5" ht="58.5" customHeight="1" x14ac:dyDescent="0.25">
      <c r="B11" s="314" t="s">
        <v>67</v>
      </c>
    </row>
    <row r="12" spans="2:5" ht="18" customHeight="1" x14ac:dyDescent="0.25">
      <c r="B12" s="317" t="s">
        <v>68</v>
      </c>
    </row>
    <row r="13" spans="2:5" ht="18" customHeight="1" x14ac:dyDescent="0.25">
      <c r="B13" s="317" t="s">
        <v>69</v>
      </c>
      <c r="E13" s="318"/>
    </row>
    <row r="14" spans="2:5" ht="18" customHeight="1" x14ac:dyDescent="0.25">
      <c r="B14" s="317" t="s">
        <v>70</v>
      </c>
      <c r="E14" s="318"/>
    </row>
    <row r="15" spans="2:5" ht="18" customHeight="1" x14ac:dyDescent="0.25">
      <c r="B15" s="317" t="s">
        <v>71</v>
      </c>
      <c r="E15" s="318"/>
    </row>
    <row r="16" spans="2:5" ht="87.75" customHeight="1" x14ac:dyDescent="0.25">
      <c r="B16" s="314" t="s">
        <v>72</v>
      </c>
    </row>
    <row r="17" spans="2:2" ht="93.75" customHeight="1" x14ac:dyDescent="0.25">
      <c r="B17" s="314" t="s">
        <v>73</v>
      </c>
    </row>
    <row r="18" spans="2:2" ht="18" customHeight="1" x14ac:dyDescent="0.25">
      <c r="B18" s="319"/>
    </row>
    <row r="19" spans="2:2" ht="18" customHeight="1" x14ac:dyDescent="0.25">
      <c r="B19" s="313" t="s">
        <v>74</v>
      </c>
    </row>
    <row r="20" spans="2:2" ht="12.75" customHeight="1" x14ac:dyDescent="0.25">
      <c r="B20" s="319"/>
    </row>
    <row r="21" spans="2:2" ht="124.5" customHeight="1" x14ac:dyDescent="0.25">
      <c r="B21" s="314" t="s">
        <v>75</v>
      </c>
    </row>
    <row r="22" spans="2:2" ht="85.5" customHeight="1" x14ac:dyDescent="0.25">
      <c r="B22" s="314" t="s">
        <v>76</v>
      </c>
    </row>
    <row r="23" spans="2:2" ht="18" customHeight="1" x14ac:dyDescent="0.25"/>
    <row r="24" spans="2:2" ht="18" customHeight="1" x14ac:dyDescent="0.25">
      <c r="B24" s="313" t="s">
        <v>77</v>
      </c>
    </row>
    <row r="25" spans="2:2" ht="12.75" customHeight="1" x14ac:dyDescent="0.25"/>
    <row r="26" spans="2:2" ht="102" customHeight="1" x14ac:dyDescent="0.25">
      <c r="B26" s="314" t="s">
        <v>78</v>
      </c>
    </row>
    <row r="27" spans="2:2" ht="78" customHeight="1" x14ac:dyDescent="0.25">
      <c r="B27" s="314" t="s">
        <v>79</v>
      </c>
    </row>
    <row r="28" spans="2:2" ht="18" customHeight="1" x14ac:dyDescent="0.25"/>
    <row r="29" spans="2:2" ht="18" customHeight="1" x14ac:dyDescent="0.25">
      <c r="B29" s="313" t="s">
        <v>80</v>
      </c>
    </row>
    <row r="30" spans="2:2" ht="12.75" customHeight="1" x14ac:dyDescent="0.25"/>
    <row r="31" spans="2:2" ht="58.5" customHeight="1" x14ac:dyDescent="0.25">
      <c r="B31" s="314" t="s">
        <v>81</v>
      </c>
    </row>
    <row r="32" spans="2:2" ht="114" customHeight="1" x14ac:dyDescent="0.25">
      <c r="B32" s="314" t="s">
        <v>82</v>
      </c>
    </row>
    <row r="33" spans="2:2" ht="18" customHeight="1" x14ac:dyDescent="0.25"/>
    <row r="34" spans="2:2" ht="18" customHeight="1" x14ac:dyDescent="0.25">
      <c r="B34" s="313" t="s">
        <v>83</v>
      </c>
    </row>
    <row r="35" spans="2:2" s="314" customFormat="1" ht="12.6" customHeight="1" x14ac:dyDescent="0.25">
      <c r="B35" s="319"/>
    </row>
    <row r="36" spans="2:2" ht="82.5" customHeight="1" x14ac:dyDescent="0.25">
      <c r="B36" s="315" t="s">
        <v>84</v>
      </c>
    </row>
    <row r="37" spans="2:2" ht="123" customHeight="1" x14ac:dyDescent="0.25">
      <c r="B37" s="314" t="s">
        <v>85</v>
      </c>
    </row>
    <row r="38" spans="2:2" ht="18" customHeight="1" x14ac:dyDescent="0.25">
      <c r="B38" s="314"/>
    </row>
    <row r="39" spans="2:2" ht="18" customHeight="1" x14ac:dyDescent="0.25">
      <c r="B39" s="313" t="s">
        <v>56</v>
      </c>
    </row>
    <row r="40" spans="2:2" ht="12.75" customHeight="1" x14ac:dyDescent="0.25"/>
    <row r="41" spans="2:2" ht="100.5" customHeight="1" x14ac:dyDescent="0.25">
      <c r="B41" s="314" t="s">
        <v>86</v>
      </c>
    </row>
    <row r="42" spans="2:2" ht="151.5" customHeight="1" x14ac:dyDescent="0.25">
      <c r="B42" s="314" t="s">
        <v>87</v>
      </c>
    </row>
    <row r="43" spans="2:2" ht="18.899999999999999" customHeight="1" x14ac:dyDescent="0.25">
      <c r="B43" s="314"/>
    </row>
    <row r="44" spans="2:2" ht="18" customHeight="1" x14ac:dyDescent="0.25">
      <c r="B44" s="313" t="s">
        <v>88</v>
      </c>
    </row>
    <row r="45" spans="2:2" ht="12.75" customHeight="1" x14ac:dyDescent="0.25"/>
    <row r="46" spans="2:2" ht="114.75" customHeight="1" x14ac:dyDescent="0.25">
      <c r="B46" s="314" t="s">
        <v>89</v>
      </c>
    </row>
    <row r="47" spans="2:2" ht="18" customHeight="1" x14ac:dyDescent="0.25"/>
    <row r="48" spans="2:2" ht="177.6" customHeight="1" x14ac:dyDescent="0.25"/>
    <row r="49" spans="2:2" ht="12.75" customHeight="1" x14ac:dyDescent="0.25"/>
    <row r="50" spans="2:2" ht="90" customHeight="1" x14ac:dyDescent="0.25">
      <c r="B50" s="314" t="s">
        <v>90</v>
      </c>
    </row>
    <row r="51" spans="2:2" ht="12.75" customHeight="1" x14ac:dyDescent="0.25">
      <c r="B51" s="314"/>
    </row>
    <row r="52" spans="2:2" ht="18" customHeight="1" x14ac:dyDescent="0.25">
      <c r="B52" s="319" t="s">
        <v>91</v>
      </c>
    </row>
    <row r="53" spans="2:2" ht="12.75" customHeight="1" x14ac:dyDescent="0.25">
      <c r="B53" s="314"/>
    </row>
    <row r="54" spans="2:2" ht="90.75" customHeight="1" x14ac:dyDescent="0.25">
      <c r="B54" s="320" t="s">
        <v>92</v>
      </c>
    </row>
    <row r="55" spans="2:2" ht="12.75" customHeight="1" x14ac:dyDescent="0.25">
      <c r="B55" s="320"/>
    </row>
    <row r="56" spans="2:2" ht="62.4" customHeight="1" x14ac:dyDescent="0.25">
      <c r="B56" s="315" t="s">
        <v>93</v>
      </c>
    </row>
    <row r="57" spans="2:2" ht="12.75" customHeight="1" x14ac:dyDescent="0.25">
      <c r="B57" s="314"/>
    </row>
    <row r="58" spans="2:2" ht="52.8" x14ac:dyDescent="0.25">
      <c r="B58" s="320" t="s">
        <v>94</v>
      </c>
    </row>
    <row r="59" spans="2:2" ht="12.75" customHeight="1" x14ac:dyDescent="0.25">
      <c r="B59" s="314"/>
    </row>
    <row r="60" spans="2:2" ht="26.4" x14ac:dyDescent="0.25">
      <c r="B60" s="320" t="s">
        <v>95</v>
      </c>
    </row>
    <row r="61" spans="2:2" ht="12.75" customHeight="1" x14ac:dyDescent="0.25">
      <c r="B61" s="321"/>
    </row>
    <row r="62" spans="2:2" ht="26.4" x14ac:dyDescent="0.25">
      <c r="B62" s="319" t="s">
        <v>96</v>
      </c>
    </row>
    <row r="63" spans="2:2" ht="196.5" customHeight="1" x14ac:dyDescent="0.25">
      <c r="B63" s="314"/>
    </row>
    <row r="64" spans="2:2" ht="73.2" customHeight="1" x14ac:dyDescent="0.25">
      <c r="B64" s="319" t="s">
        <v>97</v>
      </c>
    </row>
    <row r="65" spans="2:2" x14ac:dyDescent="0.25">
      <c r="B65" s="314"/>
    </row>
    <row r="66" spans="2:2" ht="39.6" x14ac:dyDescent="0.25">
      <c r="B66" s="319" t="s">
        <v>98</v>
      </c>
    </row>
    <row r="67" spans="2:2" ht="12.75" customHeight="1" x14ac:dyDescent="0.25">
      <c r="B67" s="319"/>
    </row>
    <row r="68" spans="2:2" ht="89.25" customHeight="1" x14ac:dyDescent="0.25">
      <c r="B68" s="319" t="s">
        <v>99</v>
      </c>
    </row>
    <row r="69" spans="2:2" ht="14.1" customHeight="1" x14ac:dyDescent="0.25">
      <c r="B69" s="322" t="s">
        <v>100</v>
      </c>
    </row>
    <row r="70" spans="2:2" ht="18" customHeight="1" x14ac:dyDescent="0.25">
      <c r="B70" s="322"/>
    </row>
    <row r="71" spans="2:2" ht="34.5" customHeight="1" x14ac:dyDescent="0.25">
      <c r="B71" s="314" t="s">
        <v>101</v>
      </c>
    </row>
    <row r="72" spans="2:2" ht="39.75" customHeight="1" x14ac:dyDescent="0.25">
      <c r="B72" s="314"/>
    </row>
    <row r="73" spans="2:2" ht="30" customHeight="1" x14ac:dyDescent="0.25">
      <c r="B73" s="314"/>
    </row>
    <row r="74" spans="2:2" ht="30" customHeight="1" x14ac:dyDescent="0.25">
      <c r="B74" s="314"/>
    </row>
    <row r="75" spans="2:2" ht="30" customHeight="1" x14ac:dyDescent="0.25">
      <c r="B75" s="314"/>
    </row>
    <row r="76" spans="2:2" ht="30" customHeight="1" x14ac:dyDescent="0.25">
      <c r="B76" s="314"/>
    </row>
    <row r="77" spans="2:2" ht="30" customHeight="1" x14ac:dyDescent="0.25"/>
    <row r="78" spans="2:2" ht="30" customHeight="1" x14ac:dyDescent="0.25">
      <c r="B78" s="314"/>
    </row>
    <row r="79" spans="2:2" ht="30" customHeight="1" x14ac:dyDescent="0.25">
      <c r="B79" s="314"/>
    </row>
    <row r="80" spans="2:2" ht="30" customHeight="1" x14ac:dyDescent="0.25">
      <c r="B80" s="314"/>
    </row>
    <row r="81" spans="2:2" ht="30" customHeight="1" x14ac:dyDescent="0.25">
      <c r="B81" s="314"/>
    </row>
    <row r="82" spans="2:2" ht="30" customHeight="1" x14ac:dyDescent="0.25">
      <c r="B82" s="314"/>
    </row>
    <row r="83" spans="2:2" ht="30" customHeight="1" x14ac:dyDescent="0.25">
      <c r="B83" s="314"/>
    </row>
    <row r="84" spans="2:2" ht="30" customHeight="1" x14ac:dyDescent="0.25">
      <c r="B84" s="314"/>
    </row>
    <row r="85" spans="2:2" ht="30" customHeight="1" x14ac:dyDescent="0.25">
      <c r="B85" s="314"/>
    </row>
    <row r="86" spans="2:2" ht="30" customHeight="1" x14ac:dyDescent="0.25">
      <c r="B86" s="314"/>
    </row>
    <row r="87" spans="2:2" ht="30.75" customHeight="1" x14ac:dyDescent="0.25">
      <c r="B87" s="314"/>
    </row>
    <row r="88" spans="2:2" ht="24" customHeight="1" x14ac:dyDescent="0.25">
      <c r="B88" s="314"/>
    </row>
    <row r="89" spans="2:2" ht="20.100000000000001" customHeight="1" x14ac:dyDescent="0.25">
      <c r="B89" s="314"/>
    </row>
    <row r="90" spans="2:2" ht="20.25" customHeight="1" x14ac:dyDescent="0.25">
      <c r="B90" s="319" t="s">
        <v>102</v>
      </c>
    </row>
    <row r="91" spans="2:2" ht="12.75" customHeight="1" x14ac:dyDescent="0.25">
      <c r="B91" s="319"/>
    </row>
    <row r="92" spans="2:2" ht="66" x14ac:dyDescent="0.25">
      <c r="B92" s="314" t="s">
        <v>103</v>
      </c>
    </row>
    <row r="93" spans="2:2" ht="12.75" customHeight="1" x14ac:dyDescent="0.25">
      <c r="B93" s="314"/>
    </row>
    <row r="94" spans="2:2" ht="39.6" x14ac:dyDescent="0.25">
      <c r="B94" s="320" t="s">
        <v>104</v>
      </c>
    </row>
    <row r="95" spans="2:2" ht="12.75" customHeight="1" x14ac:dyDescent="0.25"/>
    <row r="96" spans="2:2" ht="66" x14ac:dyDescent="0.25">
      <c r="B96" s="320" t="s">
        <v>105</v>
      </c>
    </row>
    <row r="97" spans="2:2" ht="12.75" customHeight="1" x14ac:dyDescent="0.25">
      <c r="B97" s="314"/>
    </row>
    <row r="98" spans="2:2" ht="52.8" x14ac:dyDescent="0.25">
      <c r="B98" s="320" t="s">
        <v>106</v>
      </c>
    </row>
    <row r="99" spans="2:2" ht="12.75" customHeight="1" x14ac:dyDescent="0.25">
      <c r="B99" s="323"/>
    </row>
    <row r="100" spans="2:2" ht="101.25" customHeight="1" x14ac:dyDescent="0.25">
      <c r="B100" s="320" t="s">
        <v>107</v>
      </c>
    </row>
    <row r="101" spans="2:2" ht="12.75" customHeight="1" x14ac:dyDescent="0.25">
      <c r="B101" s="314"/>
    </row>
    <row r="102" spans="2:2" ht="90" customHeight="1" x14ac:dyDescent="0.25">
      <c r="B102" s="320" t="s">
        <v>108</v>
      </c>
    </row>
    <row r="103" spans="2:2" ht="18" customHeight="1" x14ac:dyDescent="0.25">
      <c r="B103" s="324"/>
    </row>
    <row r="104" spans="2:2" ht="19.95" customHeight="1" x14ac:dyDescent="0.25">
      <c r="B104" s="376" t="s">
        <v>109</v>
      </c>
    </row>
    <row r="105" spans="2:2" ht="8.1" customHeight="1" x14ac:dyDescent="0.25">
      <c r="B105" s="325"/>
    </row>
    <row r="106" spans="2:2" ht="128.1" customHeight="1" x14ac:dyDescent="0.25">
      <c r="B106" s="358" t="s">
        <v>110</v>
      </c>
    </row>
    <row r="107" spans="2:2" x14ac:dyDescent="0.25">
      <c r="B107" s="327" t="s">
        <v>111</v>
      </c>
    </row>
    <row r="108" spans="2:2" ht="12.75" customHeight="1" x14ac:dyDescent="0.25">
      <c r="B108" s="326"/>
    </row>
    <row r="109" spans="2:2" ht="30" customHeight="1" x14ac:dyDescent="0.25">
      <c r="B109" s="326" t="s">
        <v>112</v>
      </c>
    </row>
    <row r="110" spans="2:2" x14ac:dyDescent="0.25">
      <c r="B110" s="328" t="s">
        <v>113</v>
      </c>
    </row>
    <row r="111" spans="2:2" ht="30" customHeight="1" x14ac:dyDescent="0.25">
      <c r="B111" s="314"/>
    </row>
    <row r="112" spans="2:2" s="331" customFormat="1" ht="19.95" customHeight="1" x14ac:dyDescent="0.25">
      <c r="B112" s="375" t="s">
        <v>114</v>
      </c>
    </row>
    <row r="113" spans="2:2" s="331" customFormat="1" ht="8.1" customHeight="1" x14ac:dyDescent="0.25">
      <c r="B113" s="329"/>
    </row>
    <row r="114" spans="2:2" s="331" customFormat="1" ht="76.5" customHeight="1" x14ac:dyDescent="0.25">
      <c r="B114" s="330" t="s">
        <v>115</v>
      </c>
    </row>
    <row r="115" spans="2:2" s="331" customFormat="1" ht="15" customHeight="1" x14ac:dyDescent="0.25">
      <c r="B115" s="332" t="s">
        <v>116</v>
      </c>
    </row>
    <row r="116" spans="2:2" ht="18" customHeight="1" x14ac:dyDescent="0.25">
      <c r="B116" s="314"/>
    </row>
  </sheetData>
  <sheetProtection algorithmName="SHA-512" hashValue="lmIH2ith7qT+LjMlLsFs7dQU+LWxIWm+VGj6YyeDTQVWpZYiAitYelWSpgFCKMUQGvt9aqn4VCtN//A3yP5pvw==" saltValue="oVY+28pCBD3aQigW7moA7A==" spinCount="100000" sheet="1" scenarios="1"/>
  <hyperlinks>
    <hyperlink ref="B69" r:id="rId1" xr:uid="{00000000-0004-0000-0200-000000000000}"/>
    <hyperlink ref="B115" r:id="rId2" xr:uid="{00000000-0004-0000-0200-000001000000}"/>
    <hyperlink ref="B107" r:id="rId3" xr:uid="{00000000-0004-0000-0200-000002000000}"/>
    <hyperlink ref="B110" r:id="rId4" xr:uid="{00000000-0004-0000-0200-000003000000}"/>
  </hyperlinks>
  <printOptions horizontalCentered="1"/>
  <pageMargins left="1" right="1" top="1" bottom="1" header="0.5" footer="0.5"/>
  <pageSetup scale="88" fitToHeight="8" orientation="portrait" useFirstPageNumber="1" r:id="rId5"/>
  <headerFooter>
    <oddFooter>&amp;L&amp;K000000CIC Financial Indicators Tool&amp;C&amp;K0000002021&amp;R&amp;K000000&amp;P</oddFooter>
  </headerFooter>
  <rowBreaks count="6" manualBreakCount="6">
    <brk id="31" min="1" max="1" man="1"/>
    <brk id="43" min="1" max="1" man="1"/>
    <brk id="51" min="1" max="1" man="1"/>
    <brk id="67" min="1" max="1" man="1"/>
    <brk id="89" min="1" max="1" man="1"/>
    <brk id="103" min="1" max="1" man="1"/>
  </rowBreaks>
  <drawing r:id="rId6"/>
  <legacyDrawing r:id="rId7"/>
  <oleObjects>
    <mc:AlternateContent xmlns:mc="http://schemas.openxmlformats.org/markup-compatibility/2006">
      <mc:Choice Requires="x14">
        <oleObject progId="Word.Document.8" shapeId="50177" r:id="rId8">
          <objectPr defaultSize="0" r:id="rId9">
            <anchor moveWithCells="1" sizeWithCells="1">
              <from>
                <xdr:col>1</xdr:col>
                <xdr:colOff>213360</xdr:colOff>
                <xdr:row>62</xdr:row>
                <xdr:rowOff>144780</xdr:rowOff>
              </from>
              <to>
                <xdr:col>1</xdr:col>
                <xdr:colOff>6621780</xdr:colOff>
                <xdr:row>63</xdr:row>
                <xdr:rowOff>0</xdr:rowOff>
              </to>
            </anchor>
          </objectPr>
        </oleObject>
      </mc:Choice>
      <mc:Fallback>
        <oleObject progId="Word.Document.8" shapeId="50177" r:id="rId8"/>
      </mc:Fallback>
    </mc:AlternateContent>
    <mc:AlternateContent xmlns:mc="http://schemas.openxmlformats.org/markup-compatibility/2006">
      <mc:Choice Requires="x14">
        <oleObject progId="Word.Document.8" shapeId="50178" r:id="rId10">
          <objectPr defaultSize="0" r:id="rId11">
            <anchor moveWithCells="1">
              <from>
                <xdr:col>1</xdr:col>
                <xdr:colOff>114300</xdr:colOff>
                <xdr:row>46</xdr:row>
                <xdr:rowOff>220980</xdr:rowOff>
              </from>
              <to>
                <xdr:col>1</xdr:col>
                <xdr:colOff>5135880</xdr:colOff>
                <xdr:row>48</xdr:row>
                <xdr:rowOff>137160</xdr:rowOff>
              </to>
            </anchor>
          </objectPr>
        </oleObject>
      </mc:Choice>
      <mc:Fallback>
        <oleObject progId="Word.Document.8" shapeId="50178" r:id="rId10"/>
      </mc:Fallback>
    </mc:AlternateContent>
    <mc:AlternateContent xmlns:mc="http://schemas.openxmlformats.org/markup-compatibility/2006">
      <mc:Choice Requires="x14">
        <oleObject progId="Word.Document.8" shapeId="50179" r:id="rId12">
          <objectPr defaultSize="0" r:id="rId13">
            <anchor moveWithCells="1" sizeWithCells="1">
              <from>
                <xdr:col>1</xdr:col>
                <xdr:colOff>45720</xdr:colOff>
                <xdr:row>71</xdr:row>
                <xdr:rowOff>121920</xdr:rowOff>
              </from>
              <to>
                <xdr:col>1</xdr:col>
                <xdr:colOff>6012180</xdr:colOff>
                <xdr:row>88</xdr:row>
                <xdr:rowOff>83820</xdr:rowOff>
              </to>
            </anchor>
          </objectPr>
        </oleObject>
      </mc:Choice>
      <mc:Fallback>
        <oleObject progId="Word.Document.8" shapeId="50179" r:id="rId12"/>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D19"/>
  <sheetViews>
    <sheetView showGridLines="0" showRowColHeaders="0" workbookViewId="0"/>
  </sheetViews>
  <sheetFormatPr defaultColWidth="8.88671875" defaultRowHeight="13.2" x14ac:dyDescent="0.25"/>
  <cols>
    <col min="1" max="1" width="6.6640625" style="227" customWidth="1"/>
    <col min="2" max="2" width="53.109375" style="227" customWidth="1"/>
    <col min="3" max="3" width="49.6640625" style="227" customWidth="1"/>
    <col min="4" max="16384" width="8.88671875" style="227"/>
  </cols>
  <sheetData>
    <row r="1" spans="2:4" x14ac:dyDescent="0.25">
      <c r="B1" s="91"/>
      <c r="C1" s="91"/>
      <c r="D1" s="228"/>
    </row>
    <row r="2" spans="2:4" ht="24.75" customHeight="1" x14ac:dyDescent="0.4">
      <c r="B2" s="443" t="s">
        <v>14</v>
      </c>
      <c r="C2" s="443"/>
      <c r="D2" s="91"/>
    </row>
    <row r="3" spans="2:4" ht="15" customHeight="1" x14ac:dyDescent="0.4">
      <c r="B3" s="229"/>
      <c r="C3" s="229"/>
      <c r="D3" s="91"/>
    </row>
    <row r="4" spans="2:4" ht="36" customHeight="1" x14ac:dyDescent="0.25">
      <c r="B4" s="444" t="s">
        <v>117</v>
      </c>
      <c r="C4" s="444"/>
      <c r="D4" s="91"/>
    </row>
    <row r="5" spans="2:4" ht="24.75" customHeight="1" x14ac:dyDescent="0.3">
      <c r="B5" s="230"/>
      <c r="C5" s="91"/>
      <c r="D5" s="91"/>
    </row>
    <row r="6" spans="2:4" ht="24.75" customHeight="1" x14ac:dyDescent="0.3">
      <c r="B6" s="231" t="s">
        <v>118</v>
      </c>
      <c r="C6" s="230" t="s">
        <v>119</v>
      </c>
      <c r="D6" s="91"/>
    </row>
    <row r="7" spans="2:4" ht="15" customHeight="1" x14ac:dyDescent="0.3">
      <c r="B7" s="231"/>
      <c r="C7" s="230"/>
      <c r="D7" s="91"/>
    </row>
    <row r="8" spans="2:4" ht="123" customHeight="1" x14ac:dyDescent="0.25">
      <c r="B8" s="444" t="s">
        <v>120</v>
      </c>
      <c r="C8" s="444"/>
      <c r="D8" s="91"/>
    </row>
    <row r="9" spans="2:4" ht="24.75" customHeight="1" x14ac:dyDescent="0.3">
      <c r="B9" s="230"/>
      <c r="C9" s="91"/>
      <c r="D9" s="91"/>
    </row>
    <row r="10" spans="2:4" ht="24.75" customHeight="1" x14ac:dyDescent="0.3">
      <c r="B10" s="231" t="s">
        <v>121</v>
      </c>
      <c r="C10" s="230" t="s">
        <v>122</v>
      </c>
      <c r="D10" s="91"/>
    </row>
    <row r="11" spans="2:4" ht="15" customHeight="1" x14ac:dyDescent="0.3">
      <c r="B11" s="231"/>
      <c r="C11" s="230" t="s">
        <v>123</v>
      </c>
      <c r="D11" s="91"/>
    </row>
    <row r="12" spans="2:4" ht="15" customHeight="1" x14ac:dyDescent="0.3">
      <c r="B12" s="231"/>
      <c r="C12" s="230"/>
      <c r="D12" s="91"/>
    </row>
    <row r="13" spans="2:4" ht="123" customHeight="1" x14ac:dyDescent="0.25">
      <c r="B13" s="444" t="s">
        <v>124</v>
      </c>
      <c r="C13" s="444"/>
      <c r="D13" s="91"/>
    </row>
    <row r="14" spans="2:4" ht="24.75" customHeight="1" x14ac:dyDescent="0.25">
      <c r="B14" s="91"/>
      <c r="C14" s="91"/>
      <c r="D14" s="91"/>
    </row>
    <row r="15" spans="2:4" s="232" customFormat="1" ht="20.100000000000001" customHeight="1" x14ac:dyDescent="0.25">
      <c r="B15" s="445" t="s">
        <v>125</v>
      </c>
      <c r="C15" s="445"/>
      <c r="D15" s="377"/>
    </row>
    <row r="16" spans="2:4" s="232" customFormat="1" ht="20.100000000000001" customHeight="1" x14ac:dyDescent="0.25">
      <c r="B16" s="441" t="s">
        <v>126</v>
      </c>
      <c r="C16" s="446"/>
      <c r="D16" s="233"/>
    </row>
    <row r="17" spans="2:4" s="232" customFormat="1" ht="15" customHeight="1" x14ac:dyDescent="0.25">
      <c r="B17" s="377"/>
      <c r="C17" s="377"/>
      <c r="D17" s="377"/>
    </row>
    <row r="18" spans="2:4" s="232" customFormat="1" ht="15" customHeight="1" x14ac:dyDescent="0.25">
      <c r="B18" s="439" t="s">
        <v>127</v>
      </c>
      <c r="C18" s="440"/>
      <c r="D18" s="377"/>
    </row>
    <row r="19" spans="2:4" s="232" customFormat="1" ht="20.100000000000001" customHeight="1" x14ac:dyDescent="0.25">
      <c r="B19" s="441" t="s">
        <v>113</v>
      </c>
      <c r="C19" s="442"/>
      <c r="D19" s="233"/>
    </row>
  </sheetData>
  <sheetProtection algorithmName="SHA-512" hashValue="jASwbkPOEoLPgq/g75vBZ//o0wjmIG6xgPokJXLBPEPx30HffxidUl2MTNdWatopcvYRj/wDXe/1DLda+ChX6w==" saltValue="fGP8gSdxtcJYCdc2swo67A==" spinCount="100000" sheet="1" scenarios="1"/>
  <mergeCells count="8">
    <mergeCell ref="B18:C18"/>
    <mergeCell ref="B19:C19"/>
    <mergeCell ref="B2:C2"/>
    <mergeCell ref="B4:C4"/>
    <mergeCell ref="B8:C8"/>
    <mergeCell ref="B13:C13"/>
    <mergeCell ref="B15:C15"/>
    <mergeCell ref="B16:C16"/>
  </mergeCells>
  <hyperlinks>
    <hyperlink ref="B19" r:id="rId1" xr:uid="{00000000-0004-0000-0300-000000000000}"/>
    <hyperlink ref="B16" r:id="rId2" xr:uid="{00000000-0004-0000-0300-000001000000}"/>
  </hyperlinks>
  <printOptions horizontalCentered="1"/>
  <pageMargins left="0.69" right="0.91" top="1" bottom="1" header="0.5" footer="0.5"/>
  <pageSetup scale="81" orientation="portrait" r:id="rId3"/>
  <headerFooter alignWithMargins="0">
    <oddFooter>&amp;L&amp;11&amp;K000000CIC Financial Indicators Tool&amp;C&amp;K0000002021&amp;R&amp;11&amp;K000000&amp;P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autoPageBreaks="0" fitToPage="1"/>
  </sheetPr>
  <dimension ref="A2:P99"/>
  <sheetViews>
    <sheetView showGridLines="0" showRowColHeaders="0" topLeftCell="A44" zoomScale="140" zoomScaleNormal="140" workbookViewId="0">
      <selection activeCell="I55" sqref="I55"/>
    </sheetView>
  </sheetViews>
  <sheetFormatPr defaultColWidth="8.88671875" defaultRowHeight="15.75" customHeight="1" x14ac:dyDescent="0.25"/>
  <cols>
    <col min="1" max="1" width="4.6640625" style="87" customWidth="1"/>
    <col min="2" max="2" width="9.6640625" style="87" customWidth="1"/>
    <col min="3" max="3" width="6.6640625" style="87" customWidth="1"/>
    <col min="4" max="8" width="10.6640625" style="87" customWidth="1"/>
    <col min="9" max="9" width="10.44140625" style="87" customWidth="1"/>
    <col min="10" max="10" width="10.6640625" style="87" customWidth="1"/>
    <col min="11" max="11" width="6.6640625" style="87" customWidth="1"/>
    <col min="12" max="16" width="8.44140625" style="87" customWidth="1"/>
    <col min="17" max="17" width="13.109375" style="87" customWidth="1"/>
    <col min="18" max="16384" width="8.88671875" style="87"/>
  </cols>
  <sheetData>
    <row r="2" spans="2:16" ht="20.100000000000001" customHeight="1" x14ac:dyDescent="0.35">
      <c r="B2" s="447" t="str">
        <f>CONTENTS!B6</f>
        <v>Texas Lutheran University</v>
      </c>
      <c r="C2" s="447"/>
      <c r="D2" s="447"/>
      <c r="E2" s="447"/>
      <c r="F2" s="447"/>
      <c r="G2" s="447"/>
      <c r="H2" s="447"/>
      <c r="I2" s="447"/>
    </row>
    <row r="3" spans="2:16" s="88" customFormat="1" ht="20.100000000000001" customHeight="1" x14ac:dyDescent="0.3">
      <c r="B3" s="448" t="s">
        <v>16</v>
      </c>
      <c r="C3" s="448"/>
      <c r="D3" s="448"/>
      <c r="E3" s="448"/>
      <c r="F3" s="448"/>
      <c r="G3" s="448"/>
      <c r="H3" s="448"/>
      <c r="I3" s="448"/>
      <c r="J3" s="89"/>
    </row>
    <row r="4" spans="2:16" s="88" customFormat="1" ht="20.100000000000001" customHeight="1" x14ac:dyDescent="0.3">
      <c r="B4" s="116"/>
      <c r="C4" s="116"/>
      <c r="D4" s="116"/>
      <c r="E4" s="116"/>
      <c r="F4" s="116"/>
      <c r="G4" s="116"/>
      <c r="H4" s="116"/>
      <c r="I4" s="116"/>
      <c r="J4" s="89"/>
    </row>
    <row r="5" spans="2:16" s="90" customFormat="1" ht="15.75" customHeight="1" x14ac:dyDescent="0.3">
      <c r="B5" s="116" t="s">
        <v>128</v>
      </c>
      <c r="C5" s="116"/>
      <c r="D5" s="116"/>
      <c r="E5" s="116"/>
      <c r="F5" s="116"/>
      <c r="G5" s="116"/>
      <c r="H5" s="116"/>
      <c r="I5" s="116"/>
      <c r="J5" s="116"/>
    </row>
    <row r="6" spans="2:16" ht="9.75" customHeight="1" x14ac:dyDescent="0.25">
      <c r="D6" s="91"/>
      <c r="E6" s="91"/>
      <c r="F6" s="91"/>
      <c r="G6" s="91"/>
      <c r="H6" s="91"/>
      <c r="I6" s="92"/>
      <c r="J6" s="92"/>
    </row>
    <row r="7" spans="2:16" s="66" customFormat="1" ht="15.75" customHeight="1" x14ac:dyDescent="0.25">
      <c r="B7" s="87"/>
      <c r="C7" s="93"/>
      <c r="D7" s="94"/>
      <c r="E7" s="94"/>
      <c r="F7" s="94"/>
      <c r="G7" s="94"/>
      <c r="H7" s="94"/>
      <c r="I7" s="94"/>
      <c r="J7" s="95"/>
      <c r="K7" s="97"/>
      <c r="L7" s="97"/>
      <c r="M7" s="97"/>
      <c r="N7" s="97"/>
      <c r="O7" s="97"/>
      <c r="P7" s="97"/>
    </row>
    <row r="8" spans="2:16" s="66" customFormat="1" ht="15.75" customHeight="1" x14ac:dyDescent="0.3">
      <c r="B8" s="97"/>
      <c r="C8" s="96"/>
      <c r="D8" s="97"/>
      <c r="E8" s="97"/>
      <c r="F8" s="97"/>
      <c r="G8" s="97"/>
      <c r="H8" s="97"/>
      <c r="I8" s="97"/>
      <c r="J8" s="97"/>
      <c r="K8" s="97"/>
      <c r="L8" s="97"/>
      <c r="M8" s="97"/>
      <c r="N8" s="97"/>
      <c r="O8" s="97"/>
      <c r="P8" s="97"/>
    </row>
    <row r="9" spans="2:16" s="66" customFormat="1" ht="15.75" customHeight="1" x14ac:dyDescent="0.25">
      <c r="B9" s="97"/>
      <c r="C9" s="98"/>
      <c r="D9" s="97"/>
      <c r="E9" s="97"/>
      <c r="F9" s="97"/>
      <c r="G9" s="97"/>
      <c r="H9" s="97"/>
      <c r="I9" s="97"/>
      <c r="J9" s="99"/>
      <c r="K9" s="97"/>
      <c r="L9" s="97"/>
      <c r="M9" s="97"/>
      <c r="N9" s="97"/>
      <c r="O9" s="97"/>
      <c r="P9" s="97"/>
    </row>
    <row r="10" spans="2:16" s="66" customFormat="1" ht="15.75" customHeight="1" x14ac:dyDescent="0.25">
      <c r="B10" s="97"/>
      <c r="C10" s="98"/>
      <c r="D10" s="97"/>
      <c r="E10" s="97"/>
      <c r="F10" s="97"/>
      <c r="G10" s="97"/>
      <c r="H10" s="97"/>
      <c r="I10" s="97"/>
      <c r="J10" s="99"/>
      <c r="K10" s="97"/>
      <c r="L10" s="97"/>
      <c r="M10" s="97"/>
      <c r="N10" s="97"/>
      <c r="O10" s="97"/>
      <c r="P10" s="97"/>
    </row>
    <row r="11" spans="2:16" s="66" customFormat="1" ht="15.75" customHeight="1" x14ac:dyDescent="0.25">
      <c r="B11" s="97"/>
      <c r="C11" s="98"/>
      <c r="D11" s="378"/>
      <c r="E11" s="378"/>
      <c r="F11" s="378"/>
      <c r="G11" s="378"/>
      <c r="H11" s="378"/>
      <c r="I11" s="110"/>
      <c r="J11" s="99"/>
      <c r="K11" s="97"/>
      <c r="L11" s="97"/>
      <c r="M11" s="97"/>
      <c r="N11" s="97"/>
      <c r="O11" s="97"/>
      <c r="P11" s="97"/>
    </row>
    <row r="12" spans="2:16" s="66" customFormat="1" ht="15.75" customHeight="1" x14ac:dyDescent="0.25">
      <c r="B12" s="97"/>
      <c r="C12" s="379"/>
      <c r="D12" s="100"/>
      <c r="E12" s="100"/>
      <c r="F12" s="100"/>
      <c r="G12" s="100"/>
      <c r="H12" s="100"/>
      <c r="I12" s="99"/>
      <c r="J12" s="99"/>
      <c r="K12" s="97"/>
      <c r="L12" s="97"/>
      <c r="M12" s="97"/>
      <c r="N12" s="97"/>
      <c r="O12" s="97"/>
      <c r="P12" s="97"/>
    </row>
    <row r="13" spans="2:16" s="66" customFormat="1" ht="15.75" customHeight="1" x14ac:dyDescent="0.25">
      <c r="B13" s="97"/>
      <c r="C13" s="379"/>
      <c r="D13" s="336" t="s">
        <v>129</v>
      </c>
      <c r="E13" s="336" t="s">
        <v>130</v>
      </c>
      <c r="F13" s="336" t="s">
        <v>131</v>
      </c>
      <c r="G13" s="336" t="s">
        <v>132</v>
      </c>
      <c r="H13" s="336" t="s">
        <v>133</v>
      </c>
      <c r="I13" s="336" t="s">
        <v>134</v>
      </c>
      <c r="J13" s="97"/>
      <c r="K13" s="97"/>
      <c r="L13" s="97"/>
      <c r="M13" s="97"/>
      <c r="N13" s="97"/>
      <c r="O13" s="97"/>
      <c r="P13" s="97"/>
    </row>
    <row r="14" spans="2:16" s="66" customFormat="1" ht="9.75" customHeight="1" x14ac:dyDescent="0.25">
      <c r="B14" s="97"/>
      <c r="C14" s="102" t="s">
        <v>135</v>
      </c>
      <c r="D14" s="195">
        <f>'OPERATING RESERVE REGION'!D42</f>
        <v>0.62739695967186704</v>
      </c>
      <c r="E14" s="195">
        <f>'OPERATING RESERVE REGION'!E42</f>
        <v>0.60476385563895796</v>
      </c>
      <c r="F14" s="195">
        <f>'OPERATING RESERVE REGION'!F42</f>
        <v>0.57747468667155999</v>
      </c>
      <c r="G14" s="195">
        <f>'OPERATING RESERVE REGION'!G42</f>
        <v>0.64682132343564802</v>
      </c>
      <c r="H14" s="195">
        <f>'OPERATING RESERVE REGION'!H42</f>
        <v>0.66518634172784397</v>
      </c>
      <c r="I14" s="195">
        <f>'OPERATING RESERVE REGION'!I42</f>
        <v>0.59137543418159999</v>
      </c>
      <c r="J14" s="97"/>
      <c r="K14" s="97"/>
      <c r="L14" s="97"/>
      <c r="M14" s="380"/>
      <c r="N14" s="97"/>
      <c r="O14" s="380"/>
      <c r="P14" s="380"/>
    </row>
    <row r="15" spans="2:16" s="66" customFormat="1" ht="9.75" customHeight="1" x14ac:dyDescent="0.25">
      <c r="B15" s="97"/>
      <c r="C15" s="103" t="s">
        <v>136</v>
      </c>
      <c r="D15" s="196">
        <f>'OPERATING RESERVE REGION'!D72</f>
        <v>0.51584561024367903</v>
      </c>
      <c r="E15" s="196">
        <f>'OPERATING RESERVE REGION'!E72</f>
        <v>0.52234982343314496</v>
      </c>
      <c r="F15" s="196">
        <f>'OPERATING RESERVE REGION'!F72</f>
        <v>0.46755575859439302</v>
      </c>
      <c r="G15" s="196">
        <f>'OPERATING RESERVE REGION'!G72</f>
        <v>0.52600953880592105</v>
      </c>
      <c r="H15" s="196">
        <f>'OPERATING RESERVE REGION'!H72</f>
        <v>0.56037562268882202</v>
      </c>
      <c r="I15" s="196">
        <f>'OPERATING RESERVE REGION'!I72</f>
        <v>0.44135603753049402</v>
      </c>
      <c r="J15" s="97"/>
      <c r="K15" s="97"/>
      <c r="L15" s="97"/>
      <c r="M15" s="380"/>
      <c r="N15" s="97"/>
      <c r="O15" s="380"/>
      <c r="P15" s="380"/>
    </row>
    <row r="16" spans="2:16" s="66" customFormat="1" ht="9.75" customHeight="1" x14ac:dyDescent="0.25">
      <c r="B16" s="97"/>
      <c r="C16" s="104" t="str">
        <f>'OPERATING RESERVE REGION'!C75</f>
        <v>TEXAS LUTHERAN</v>
      </c>
      <c r="D16" s="197">
        <f>IF(ISERROR('OPERATING RESERVE REGION'!D7)," ",'OPERATING RESERVE REGION'!D7)</f>
        <v>1.0222807446498314</v>
      </c>
      <c r="E16" s="197">
        <f>IF(ISERROR('OPERATING RESERVE REGION'!E7)," ",'OPERATING RESERVE REGION'!E7)</f>
        <v>1.1887068745909424</v>
      </c>
      <c r="F16" s="197">
        <f>IF(ISERROR('OPERATING RESERVE REGION'!F7)," ",'OPERATING RESERVE REGION'!F7)</f>
        <v>1.0130066742448416</v>
      </c>
      <c r="G16" s="197">
        <f>IF(ISERROR('OPERATING RESERVE REGION'!G7)," ",'OPERATING RESERVE REGION'!G7)</f>
        <v>0.84946204774859624</v>
      </c>
      <c r="H16" s="197">
        <f>IF(ISERROR('OPERATING RESERVE REGION'!H7)," ",'OPERATING RESERVE REGION'!H7)</f>
        <v>0.75986385736933837</v>
      </c>
      <c r="I16" s="197">
        <f>IF(ISERROR('OPERATING RESERVE REGION'!I7)," ",'OPERATING RESERVE REGION'!I7)</f>
        <v>0.25538437061331215</v>
      </c>
      <c r="J16" s="97"/>
      <c r="K16" s="97"/>
      <c r="L16" s="97"/>
      <c r="M16" s="380"/>
      <c r="N16" s="97"/>
      <c r="O16" s="380"/>
      <c r="P16" s="380"/>
    </row>
    <row r="17" spans="2:16" s="66" customFormat="1" ht="30" customHeight="1" x14ac:dyDescent="0.25">
      <c r="B17" s="97"/>
      <c r="C17" s="102"/>
      <c r="D17" s="381">
        <v>0.4</v>
      </c>
      <c r="E17" s="381">
        <v>0.4</v>
      </c>
      <c r="F17" s="381">
        <v>0.4</v>
      </c>
      <c r="G17" s="381">
        <v>0.4</v>
      </c>
      <c r="H17" s="381">
        <v>0.4</v>
      </c>
      <c r="I17" s="381">
        <v>0.4</v>
      </c>
      <c r="J17" s="382"/>
      <c r="K17" s="97"/>
      <c r="L17" s="97"/>
      <c r="M17" s="380"/>
      <c r="N17" s="97"/>
      <c r="O17" s="380"/>
      <c r="P17" s="380"/>
    </row>
    <row r="18" spans="2:16" s="66" customFormat="1" ht="15.75" customHeight="1" x14ac:dyDescent="0.3">
      <c r="B18" s="115" t="s">
        <v>137</v>
      </c>
      <c r="C18" s="115"/>
      <c r="D18" s="115"/>
      <c r="E18" s="115"/>
      <c r="F18" s="115"/>
      <c r="G18" s="115"/>
      <c r="H18" s="115"/>
      <c r="I18" s="115"/>
      <c r="J18" s="115"/>
      <c r="K18" s="97"/>
      <c r="L18" s="97"/>
      <c r="M18" s="380"/>
      <c r="N18" s="97"/>
      <c r="O18" s="380"/>
      <c r="P18" s="380"/>
    </row>
    <row r="19" spans="2:16" s="66" customFormat="1" ht="9.75" customHeight="1" x14ac:dyDescent="0.25">
      <c r="B19" s="97"/>
      <c r="C19" s="87"/>
      <c r="D19" s="91"/>
      <c r="E19" s="91"/>
      <c r="F19" s="91"/>
      <c r="G19" s="91"/>
      <c r="H19" s="91"/>
      <c r="I19" s="92"/>
      <c r="J19" s="92"/>
      <c r="K19" s="97"/>
      <c r="L19" s="97"/>
      <c r="M19" s="380"/>
      <c r="N19" s="97"/>
      <c r="O19" s="380"/>
      <c r="P19" s="380"/>
    </row>
    <row r="20" spans="2:16" s="66" customFormat="1" ht="15.75" customHeight="1" x14ac:dyDescent="0.25">
      <c r="B20" s="87"/>
      <c r="C20" s="383"/>
      <c r="D20" s="97"/>
      <c r="E20" s="97"/>
      <c r="F20" s="97"/>
      <c r="G20" s="97"/>
      <c r="H20" s="97"/>
      <c r="I20" s="97"/>
      <c r="J20" s="95"/>
      <c r="K20" s="97"/>
      <c r="L20" s="97"/>
      <c r="M20" s="380"/>
      <c r="N20" s="97"/>
      <c r="O20" s="380"/>
      <c r="P20" s="380"/>
    </row>
    <row r="21" spans="2:16" s="66" customFormat="1" ht="15.75" customHeight="1" x14ac:dyDescent="0.3">
      <c r="B21" s="97"/>
      <c r="C21" s="105"/>
      <c r="D21" s="97"/>
      <c r="E21" s="97"/>
      <c r="F21" s="97"/>
      <c r="G21" s="97"/>
      <c r="H21" s="97"/>
      <c r="I21" s="97"/>
      <c r="J21" s="97"/>
      <c r="K21" s="97"/>
      <c r="L21" s="97"/>
      <c r="M21" s="380"/>
      <c r="N21" s="97"/>
      <c r="O21" s="380"/>
      <c r="P21" s="380"/>
    </row>
    <row r="22" spans="2:16" s="66" customFormat="1" ht="15.75" customHeight="1" x14ac:dyDescent="0.25">
      <c r="B22" s="97"/>
      <c r="C22" s="379"/>
      <c r="D22" s="87"/>
      <c r="E22" s="87"/>
      <c r="F22" s="87"/>
      <c r="G22" s="87"/>
      <c r="H22" s="87"/>
      <c r="I22" s="87"/>
      <c r="J22" s="99"/>
      <c r="K22" s="97"/>
      <c r="L22" s="97"/>
      <c r="M22" s="380"/>
      <c r="N22" s="97"/>
      <c r="O22" s="380"/>
      <c r="P22" s="380"/>
    </row>
    <row r="23" spans="2:16" s="66" customFormat="1" ht="15.75" customHeight="1" x14ac:dyDescent="0.25">
      <c r="B23" s="97"/>
      <c r="C23" s="379"/>
      <c r="D23" s="87"/>
      <c r="E23" s="87"/>
      <c r="F23" s="87"/>
      <c r="G23" s="87"/>
      <c r="H23" s="87"/>
      <c r="I23" s="87"/>
      <c r="J23" s="99"/>
      <c r="K23" s="97"/>
      <c r="L23" s="97"/>
      <c r="M23" s="380"/>
      <c r="N23" s="97"/>
      <c r="O23" s="380"/>
      <c r="P23" s="380"/>
    </row>
    <row r="24" spans="2:16" s="66" customFormat="1" ht="15.75" customHeight="1" x14ac:dyDescent="0.25">
      <c r="B24" s="97"/>
      <c r="C24" s="379"/>
      <c r="D24" s="378"/>
      <c r="E24" s="378"/>
      <c r="F24" s="378"/>
      <c r="G24" s="378"/>
      <c r="H24" s="378"/>
      <c r="I24" s="110"/>
      <c r="J24" s="99"/>
      <c r="K24" s="97"/>
      <c r="L24" s="97"/>
      <c r="M24" s="380"/>
      <c r="N24" s="97"/>
      <c r="O24" s="380"/>
      <c r="P24" s="380"/>
    </row>
    <row r="25" spans="2:16" s="66" customFormat="1" ht="15.75" customHeight="1" x14ac:dyDescent="0.25">
      <c r="B25" s="97"/>
      <c r="C25" s="379"/>
      <c r="D25" s="100"/>
      <c r="E25" s="100"/>
      <c r="F25" s="100"/>
      <c r="G25" s="100"/>
      <c r="H25" s="100"/>
      <c r="I25" s="99"/>
      <c r="J25" s="99"/>
      <c r="K25" s="97"/>
      <c r="L25" s="97"/>
      <c r="M25" s="380"/>
      <c r="N25" s="97"/>
      <c r="O25" s="380"/>
      <c r="P25" s="380"/>
    </row>
    <row r="26" spans="2:16" s="66" customFormat="1" ht="15.75" customHeight="1" x14ac:dyDescent="0.25">
      <c r="B26" s="97"/>
      <c r="C26" s="379"/>
      <c r="D26" s="336" t="str">
        <f>D13</f>
        <v>2013-2014</v>
      </c>
      <c r="E26" s="336" t="str">
        <f t="shared" ref="E26:I26" si="0">E13</f>
        <v>2014-2015</v>
      </c>
      <c r="F26" s="336" t="str">
        <f t="shared" si="0"/>
        <v>2015-2016</v>
      </c>
      <c r="G26" s="336" t="str">
        <f t="shared" si="0"/>
        <v>2016-2017</v>
      </c>
      <c r="H26" s="336" t="str">
        <f t="shared" si="0"/>
        <v>2017-2018</v>
      </c>
      <c r="I26" s="336" t="str">
        <f t="shared" si="0"/>
        <v>2018-2019</v>
      </c>
      <c r="J26" s="97"/>
      <c r="K26" s="97"/>
      <c r="L26" s="97"/>
      <c r="M26" s="380"/>
      <c r="N26" s="97"/>
      <c r="O26" s="380"/>
      <c r="P26" s="380"/>
    </row>
    <row r="27" spans="2:16" s="66" customFormat="1" ht="9.75" customHeight="1" x14ac:dyDescent="0.25">
      <c r="B27" s="97"/>
      <c r="C27" s="102" t="s">
        <v>135</v>
      </c>
      <c r="D27" s="195">
        <f>'DEBT REGION'!D42</f>
        <v>1.1979911958413401</v>
      </c>
      <c r="E27" s="195">
        <f>'DEBT REGION'!E42</f>
        <v>1.1822344121475901</v>
      </c>
      <c r="F27" s="195">
        <f>'DEBT REGION'!F42</f>
        <v>1.04936854491843</v>
      </c>
      <c r="G27" s="195">
        <f>'DEBT REGION'!G42</f>
        <v>1.1234486657602201</v>
      </c>
      <c r="H27" s="195">
        <f>'DEBT REGION'!H42</f>
        <v>1.1772161528351801</v>
      </c>
      <c r="I27" s="195">
        <f>'DEBT REGION'!I42</f>
        <v>1.09112412417532</v>
      </c>
      <c r="J27" s="97"/>
      <c r="K27" s="97"/>
      <c r="L27" s="97"/>
      <c r="M27" s="380"/>
      <c r="N27" s="97"/>
      <c r="O27" s="380"/>
      <c r="P27" s="380"/>
    </row>
    <row r="28" spans="2:16" s="66" customFormat="1" ht="9.75" customHeight="1" x14ac:dyDescent="0.25">
      <c r="B28" s="87"/>
      <c r="C28" s="103" t="s">
        <v>136</v>
      </c>
      <c r="D28" s="196">
        <f>'DEBT REGION'!D72</f>
        <v>1.4034925252412349</v>
      </c>
      <c r="E28" s="196">
        <f>'DEBT REGION'!E72</f>
        <v>1.3218731875937</v>
      </c>
      <c r="F28" s="196">
        <f>'DEBT REGION'!F72</f>
        <v>1.0567054019970554</v>
      </c>
      <c r="G28" s="196">
        <f>'DEBT REGION'!G72</f>
        <v>1.1786972461415599</v>
      </c>
      <c r="H28" s="196">
        <f>'DEBT REGION'!H72</f>
        <v>1.25304667216165</v>
      </c>
      <c r="I28" s="196">
        <f>'DEBT REGION'!I72</f>
        <v>1.0404375794124801</v>
      </c>
      <c r="J28" s="97"/>
      <c r="K28" s="97"/>
      <c r="L28" s="97"/>
      <c r="M28" s="380"/>
      <c r="N28" s="97"/>
      <c r="O28" s="380"/>
      <c r="P28" s="380"/>
    </row>
    <row r="29" spans="2:16" s="66" customFormat="1" ht="9.75" customHeight="1" x14ac:dyDescent="0.25">
      <c r="B29" s="87"/>
      <c r="C29" s="104" t="str">
        <f>C16</f>
        <v>TEXAS LUTHERAN</v>
      </c>
      <c r="D29" s="197">
        <f>IF(ISERROR('DEBT REGION'!D7)," ",'DEBT REGION'!D7)</f>
        <v>1.3166848586309523</v>
      </c>
      <c r="E29" s="197">
        <f>IF(ISERROR('DEBT REGION'!E7)," ",'DEBT REGION'!E7)</f>
        <v>1.6896145023328148</v>
      </c>
      <c r="F29" s="197">
        <f>IF(ISERROR('DEBT REGION'!F7)," ",'DEBT REGION'!F7)</f>
        <v>1.5397664288945621</v>
      </c>
      <c r="G29" s="197">
        <f>IF(ISERROR('DEBT REGION'!G7)," ",'DEBT REGION'!G7)</f>
        <v>1.1298018429808905</v>
      </c>
      <c r="H29" s="197">
        <f>IF(ISERROR('DEBT REGION'!H7)," ",'DEBT REGION'!H7)</f>
        <v>0.96564264257451515</v>
      </c>
      <c r="I29" s="197">
        <f>IF(ISERROR('DEBT REGION'!I7)," ",'DEBT REGION'!I7)</f>
        <v>0.36572939482427441</v>
      </c>
      <c r="J29" s="97"/>
      <c r="K29" s="97"/>
      <c r="L29" s="97"/>
      <c r="M29" s="380"/>
      <c r="N29" s="97"/>
      <c r="O29" s="380"/>
      <c r="P29" s="380"/>
    </row>
    <row r="30" spans="2:16" s="66" customFormat="1" ht="30" customHeight="1" x14ac:dyDescent="0.25">
      <c r="B30" s="87"/>
      <c r="C30" s="212" t="s">
        <v>138</v>
      </c>
      <c r="D30" s="381">
        <v>1.25</v>
      </c>
      <c r="E30" s="381">
        <v>1.25</v>
      </c>
      <c r="F30" s="381">
        <v>1.25</v>
      </c>
      <c r="G30" s="381">
        <v>1.25</v>
      </c>
      <c r="H30" s="381">
        <v>1.25</v>
      </c>
      <c r="I30" s="381">
        <v>1.25</v>
      </c>
      <c r="J30" s="382"/>
      <c r="K30" s="97"/>
      <c r="L30" s="97"/>
      <c r="M30" s="380"/>
      <c r="N30" s="97"/>
      <c r="O30" s="380"/>
      <c r="P30" s="380"/>
    </row>
    <row r="31" spans="2:16" ht="15.75" customHeight="1" x14ac:dyDescent="0.3">
      <c r="B31" s="115" t="s">
        <v>139</v>
      </c>
      <c r="C31" s="115"/>
      <c r="D31" s="115"/>
      <c r="E31" s="115"/>
      <c r="F31" s="115"/>
      <c r="G31" s="115"/>
      <c r="H31" s="115"/>
      <c r="I31" s="115"/>
      <c r="J31" s="115"/>
    </row>
    <row r="32" spans="2:16" ht="9.75" customHeight="1" x14ac:dyDescent="0.25">
      <c r="D32" s="91"/>
      <c r="E32" s="91"/>
      <c r="F32" s="91"/>
      <c r="G32" s="91"/>
      <c r="H32" s="91"/>
      <c r="I32" s="92"/>
      <c r="J32" s="92"/>
    </row>
    <row r="33" spans="1:15" ht="15.75" customHeight="1" x14ac:dyDescent="0.25">
      <c r="C33" s="383"/>
      <c r="D33" s="97"/>
      <c r="E33" s="97"/>
      <c r="F33" s="97"/>
      <c r="G33" s="97"/>
      <c r="H33" s="97"/>
      <c r="I33" s="97"/>
      <c r="J33" s="95"/>
    </row>
    <row r="34" spans="1:15" ht="15.75" customHeight="1" x14ac:dyDescent="0.3">
      <c r="B34" s="97"/>
      <c r="C34" s="105"/>
      <c r="D34" s="97"/>
      <c r="E34" s="97"/>
      <c r="F34" s="97"/>
      <c r="G34" s="97"/>
      <c r="H34" s="97"/>
      <c r="I34" s="97"/>
      <c r="J34" s="97"/>
    </row>
    <row r="35" spans="1:15" ht="15.75" customHeight="1" x14ac:dyDescent="0.25">
      <c r="B35" s="97"/>
      <c r="C35" s="379"/>
      <c r="J35" s="99"/>
    </row>
    <row r="36" spans="1:15" ht="15.75" customHeight="1" x14ac:dyDescent="0.25">
      <c r="B36" s="97"/>
      <c r="C36" s="379"/>
      <c r="J36" s="99"/>
    </row>
    <row r="37" spans="1:15" ht="15.75" customHeight="1" x14ac:dyDescent="0.25">
      <c r="B37" s="97"/>
      <c r="C37" s="379"/>
      <c r="D37" s="378"/>
      <c r="E37" s="378"/>
      <c r="F37" s="378"/>
      <c r="G37" s="378"/>
      <c r="H37" s="378"/>
      <c r="I37" s="110"/>
      <c r="J37" s="99"/>
    </row>
    <row r="38" spans="1:15" ht="15.75" customHeight="1" x14ac:dyDescent="0.25">
      <c r="B38" s="97"/>
      <c r="C38" s="379"/>
      <c r="D38" s="100"/>
      <c r="E38" s="100"/>
      <c r="F38" s="100"/>
      <c r="G38" s="100"/>
      <c r="H38" s="100"/>
      <c r="I38" s="99"/>
      <c r="J38" s="99"/>
    </row>
    <row r="39" spans="1:15" ht="15.75" customHeight="1" x14ac:dyDescent="0.25">
      <c r="B39" s="97"/>
      <c r="C39" s="379"/>
      <c r="D39" s="336" t="str">
        <f>D26</f>
        <v>2013-2014</v>
      </c>
      <c r="E39" s="336" t="str">
        <f t="shared" ref="E39:I39" si="1">E26</f>
        <v>2014-2015</v>
      </c>
      <c r="F39" s="336" t="str">
        <f t="shared" si="1"/>
        <v>2015-2016</v>
      </c>
      <c r="G39" s="336" t="str">
        <f t="shared" si="1"/>
        <v>2016-2017</v>
      </c>
      <c r="H39" s="336" t="str">
        <f t="shared" si="1"/>
        <v>2017-2018</v>
      </c>
      <c r="I39" s="336" t="str">
        <f t="shared" si="1"/>
        <v>2018-2019</v>
      </c>
    </row>
    <row r="40" spans="1:15" ht="9.75" customHeight="1" x14ac:dyDescent="0.25">
      <c r="B40" s="97"/>
      <c r="C40" s="102" t="s">
        <v>135</v>
      </c>
      <c r="D40" s="204">
        <f>'CHANGE NET ASSETS REGION'!D42</f>
        <v>8.4147895964210093</v>
      </c>
      <c r="E40" s="204">
        <f>'CHANGE NET ASSETS REGION'!E42</f>
        <v>1.730002461749095</v>
      </c>
      <c r="F40" s="204">
        <f>'CHANGE NET ASSETS REGION'!F42</f>
        <v>-1.4792219056370848</v>
      </c>
      <c r="G40" s="204">
        <f>'CHANGE NET ASSETS REGION'!G42</f>
        <v>6.1639040150936903</v>
      </c>
      <c r="H40" s="204">
        <f>'CHANGE NET ASSETS REGION'!H42</f>
        <v>3.96307137255135</v>
      </c>
      <c r="I40" s="204">
        <f>'CHANGE NET ASSETS REGION'!I42</f>
        <v>1.16920738726916</v>
      </c>
    </row>
    <row r="41" spans="1:15" ht="9.75" customHeight="1" x14ac:dyDescent="0.25">
      <c r="C41" s="103" t="s">
        <v>136</v>
      </c>
      <c r="D41" s="202">
        <f>'CHANGE NET ASSETS REGION'!D72</f>
        <v>8.1229685952682704</v>
      </c>
      <c r="E41" s="202">
        <f>'CHANGE NET ASSETS REGION'!E72</f>
        <v>3.0875417237064302</v>
      </c>
      <c r="F41" s="202">
        <f>'CHANGE NET ASSETS REGION'!F72</f>
        <v>-0.650554575934017</v>
      </c>
      <c r="G41" s="202">
        <f>'CHANGE NET ASSETS REGION'!G72</f>
        <v>4.9246229857722703</v>
      </c>
      <c r="H41" s="202">
        <f>'CHANGE NET ASSETS REGION'!H72</f>
        <v>2.7323907269439798</v>
      </c>
      <c r="I41" s="202">
        <f>'CHANGE NET ASSETS REGION'!I72</f>
        <v>2.0573498897215501</v>
      </c>
    </row>
    <row r="42" spans="1:15" ht="9.75" customHeight="1" x14ac:dyDescent="0.25">
      <c r="C42" s="104" t="str">
        <f>C29</f>
        <v>TEXAS LUTHERAN</v>
      </c>
      <c r="D42" s="203">
        <f>IF(ISERROR('CHANGE NET ASSETS REGION'!D7)," ",'CHANGE NET ASSETS REGION'!D7)</f>
        <v>5.2581002688615053</v>
      </c>
      <c r="E42" s="203">
        <f>IF(ISERROR('CHANGE NET ASSETS REGION'!E7)," ",'CHANGE NET ASSETS REGION'!E7)</f>
        <v>10.691589725519139</v>
      </c>
      <c r="F42" s="203">
        <f>IF(ISERROR('CHANGE NET ASSETS REGION'!F7)," ",'CHANGE NET ASSETS REGION'!F7)</f>
        <v>-4.0357687125701975</v>
      </c>
      <c r="G42" s="203">
        <f>IF(ISERROR('CHANGE NET ASSETS REGION'!G7)," ",'CHANGE NET ASSETS REGION'!G7)</f>
        <v>2.0525356418042637</v>
      </c>
      <c r="H42" s="203">
        <f>IF(ISERROR('CHANGE NET ASSETS REGION'!H7)," ",'CHANGE NET ASSETS REGION'!H7)</f>
        <v>1.1172227047558614</v>
      </c>
      <c r="I42" s="203">
        <f>IF(ISERROR('CHANGE NET ASSETS REGION'!I7)," ",'CHANGE NET ASSETS REGION'!I7)</f>
        <v>13.236608496405186</v>
      </c>
    </row>
    <row r="43" spans="1:15" ht="30" customHeight="1" x14ac:dyDescent="0.25">
      <c r="C43" s="212" t="s">
        <v>138</v>
      </c>
      <c r="D43" s="226">
        <v>5.4923286357643093</v>
      </c>
      <c r="E43" s="226">
        <v>3.6695697796432305</v>
      </c>
      <c r="F43" s="226">
        <v>4.3351001868814247</v>
      </c>
      <c r="G43" s="226">
        <v>5.2199466438393207</v>
      </c>
      <c r="H43" s="226">
        <v>6.4495150866471125</v>
      </c>
      <c r="I43" s="226">
        <v>5.3114648063935093</v>
      </c>
    </row>
    <row r="44" spans="1:15" ht="15.75" customHeight="1" x14ac:dyDescent="0.3">
      <c r="B44" s="115" t="s">
        <v>140</v>
      </c>
      <c r="C44" s="115"/>
      <c r="D44" s="115"/>
      <c r="E44" s="115"/>
      <c r="F44" s="115"/>
      <c r="G44" s="115"/>
      <c r="H44" s="115"/>
      <c r="I44" s="115"/>
      <c r="J44" s="115"/>
      <c r="K44" s="106"/>
      <c r="L44" s="106"/>
      <c r="M44" s="106"/>
      <c r="N44" s="106"/>
      <c r="O44" s="107"/>
    </row>
    <row r="45" spans="1:15" ht="9.75" customHeight="1" x14ac:dyDescent="0.25">
      <c r="D45" s="91"/>
      <c r="E45" s="91"/>
      <c r="F45" s="91"/>
      <c r="G45" s="91"/>
      <c r="H45" s="91"/>
      <c r="I45" s="336"/>
      <c r="J45" s="92"/>
      <c r="K45" s="106"/>
      <c r="L45" s="106"/>
      <c r="M45" s="106"/>
      <c r="N45" s="106"/>
    </row>
    <row r="46" spans="1:15" ht="15.75" customHeight="1" x14ac:dyDescent="0.3">
      <c r="C46" s="383"/>
      <c r="D46" s="97"/>
      <c r="E46" s="97"/>
      <c r="F46" s="97"/>
      <c r="G46" s="97"/>
      <c r="H46" s="97"/>
      <c r="I46" s="108"/>
      <c r="J46" s="95"/>
      <c r="K46" s="106"/>
      <c r="L46" s="106"/>
      <c r="M46" s="106"/>
      <c r="N46" s="106"/>
      <c r="O46" s="106"/>
    </row>
    <row r="47" spans="1:15" ht="15.75" customHeight="1" x14ac:dyDescent="0.3">
      <c r="A47" s="90"/>
      <c r="B47" s="97"/>
      <c r="C47" s="96"/>
      <c r="D47" s="97"/>
      <c r="E47" s="97"/>
      <c r="F47" s="97"/>
      <c r="G47" s="97"/>
      <c r="H47" s="97"/>
      <c r="I47" s="110"/>
      <c r="J47" s="97"/>
      <c r="K47" s="107"/>
      <c r="M47" s="107"/>
      <c r="N47" s="107"/>
      <c r="O47" s="107"/>
    </row>
    <row r="48" spans="1:15" ht="15.75" customHeight="1" x14ac:dyDescent="0.3">
      <c r="A48" s="90"/>
      <c r="B48" s="97"/>
      <c r="C48" s="96"/>
      <c r="D48" s="97"/>
      <c r="E48" s="97"/>
      <c r="F48" s="97"/>
      <c r="G48" s="97"/>
      <c r="H48" s="97"/>
      <c r="I48" s="110"/>
      <c r="J48" s="97"/>
      <c r="K48" s="107"/>
      <c r="M48" s="107"/>
      <c r="N48" s="107"/>
      <c r="O48" s="107"/>
    </row>
    <row r="49" spans="1:15" ht="15.75" customHeight="1" x14ac:dyDescent="0.3">
      <c r="A49" s="97"/>
      <c r="B49" s="97"/>
      <c r="C49" s="98"/>
      <c r="H49" s="109"/>
      <c r="I49" s="99"/>
      <c r="J49" s="110"/>
    </row>
    <row r="50" spans="1:15" ht="15.75" customHeight="1" x14ac:dyDescent="0.25">
      <c r="A50" s="97"/>
      <c r="B50" s="97"/>
      <c r="C50" s="98"/>
      <c r="D50" s="378"/>
      <c r="E50" s="378"/>
      <c r="F50" s="378"/>
      <c r="G50" s="378"/>
      <c r="H50" s="378"/>
      <c r="I50" s="99"/>
      <c r="J50" s="110"/>
      <c r="K50" s="107"/>
      <c r="L50" s="107"/>
      <c r="M50" s="107"/>
      <c r="N50" s="107"/>
      <c r="O50" s="107"/>
    </row>
    <row r="51" spans="1:15" ht="15.75" customHeight="1" x14ac:dyDescent="0.25">
      <c r="A51" s="97"/>
      <c r="B51" s="97"/>
      <c r="C51" s="98"/>
      <c r="D51" s="378"/>
      <c r="E51" s="378"/>
      <c r="F51" s="378"/>
      <c r="G51" s="378"/>
      <c r="H51" s="378"/>
      <c r="I51" s="99"/>
      <c r="J51" s="99"/>
    </row>
    <row r="52" spans="1:15" ht="15" customHeight="1" x14ac:dyDescent="0.25">
      <c r="A52" s="97"/>
      <c r="B52" s="97"/>
      <c r="D52" s="336" t="str">
        <f>D39</f>
        <v>2013-2014</v>
      </c>
      <c r="E52" s="336" t="str">
        <f t="shared" ref="E52:I52" si="2">E39</f>
        <v>2014-2015</v>
      </c>
      <c r="F52" s="336" t="str">
        <f t="shared" si="2"/>
        <v>2015-2016</v>
      </c>
      <c r="G52" s="336" t="str">
        <f t="shared" si="2"/>
        <v>2016-2017</v>
      </c>
      <c r="H52" s="336" t="str">
        <f t="shared" si="2"/>
        <v>2017-2018</v>
      </c>
      <c r="I52" s="336" t="str">
        <f t="shared" si="2"/>
        <v>2018-2019</v>
      </c>
      <c r="K52" s="107"/>
      <c r="L52" s="107"/>
      <c r="M52" s="107"/>
      <c r="N52" s="107"/>
      <c r="O52" s="107"/>
    </row>
    <row r="53" spans="1:15" ht="9.75" customHeight="1" x14ac:dyDescent="0.25">
      <c r="A53" s="97"/>
      <c r="B53" s="97"/>
      <c r="C53" s="102" t="s">
        <v>135</v>
      </c>
      <c r="D53" s="201">
        <f>'OPERATING MARGIN REGION'!D42</f>
        <v>5.6667297930171703</v>
      </c>
      <c r="E53" s="201">
        <f>'OPERATING MARGIN REGION'!E42</f>
        <v>1.4454231186461801</v>
      </c>
      <c r="F53" s="201">
        <f>'OPERATING MARGIN REGION'!F42</f>
        <v>-1.4312544030582901</v>
      </c>
      <c r="G53" s="201">
        <f>'OPERATING MARGIN REGION'!G42</f>
        <v>4.1048650558778501</v>
      </c>
      <c r="H53" s="201">
        <f>'OPERATING MARGIN REGION'!H42</f>
        <v>2.14782115416787</v>
      </c>
      <c r="I53" s="201">
        <f>'OPERATING MARGIN REGION'!I42</f>
        <v>1.0865077782749599</v>
      </c>
    </row>
    <row r="54" spans="1:15" ht="9.75" customHeight="1" x14ac:dyDescent="0.25">
      <c r="A54" s="97"/>
      <c r="B54" s="97"/>
      <c r="C54" s="103" t="s">
        <v>141</v>
      </c>
      <c r="D54" s="202">
        <f>'OPERATING MARGIN REGION'!D72</f>
        <v>3.9549831585479605</v>
      </c>
      <c r="E54" s="202">
        <f>'OPERATING MARGIN REGION'!E72</f>
        <v>2.3122188801380901</v>
      </c>
      <c r="F54" s="202">
        <f>'OPERATING MARGIN REGION'!F72</f>
        <v>0.55713830184734803</v>
      </c>
      <c r="G54" s="202">
        <f>'OPERATING MARGIN REGION'!G72</f>
        <v>1.53670464983491</v>
      </c>
      <c r="H54" s="202">
        <f>'OPERATING MARGIN REGION'!H72</f>
        <v>0.85210695762258704</v>
      </c>
      <c r="I54" s="202">
        <f>'OPERATING MARGIN REGION'!I72</f>
        <v>2.3025489573970002</v>
      </c>
    </row>
    <row r="55" spans="1:15" ht="9.75" customHeight="1" x14ac:dyDescent="0.25">
      <c r="A55" s="97"/>
      <c r="B55" s="97"/>
      <c r="C55" s="104" t="str">
        <f>C16</f>
        <v>TEXAS LUTHERAN</v>
      </c>
      <c r="D55" s="203">
        <f>IF(ISERROR('OPERATING MARGIN REGION'!D7)," ",'OPERATING MARGIN REGION'!D7)</f>
        <v>-1.4187746641957832</v>
      </c>
      <c r="E55" s="203">
        <f>IF(ISERROR('OPERATING MARGIN REGION'!E7)," ",'OPERATING MARGIN REGION'!E7)</f>
        <v>21.271767211021331</v>
      </c>
      <c r="F55" s="203">
        <f>IF(ISERROR('OPERATING MARGIN REGION'!F7)," ",'OPERATING MARGIN REGION'!F7)</f>
        <v>-7.1565784381138604</v>
      </c>
      <c r="G55" s="203">
        <f>IF(ISERROR('OPERATING MARGIN REGION'!G7)," ",'OPERATING MARGIN REGION'!G7)</f>
        <v>-17.719005721126159</v>
      </c>
      <c r="H55" s="203">
        <f>IF(ISERROR('OPERATING MARGIN REGION'!H7)," ",'OPERATING MARGIN REGION'!H7)</f>
        <v>6.2487537507458608</v>
      </c>
      <c r="I55" s="203">
        <f>IF(ISERROR('OPERATING MARGIN REGION'!I7)," ",'OPERATING MARGIN REGION'!I7)</f>
        <v>53.26894602425579</v>
      </c>
    </row>
    <row r="56" spans="1:15" ht="30" customHeight="1" x14ac:dyDescent="0.25">
      <c r="A56" s="97"/>
      <c r="B56" s="97"/>
      <c r="C56" s="212" t="s">
        <v>138</v>
      </c>
      <c r="D56" s="384">
        <v>4</v>
      </c>
      <c r="E56" s="384">
        <v>4</v>
      </c>
      <c r="F56" s="384">
        <v>4</v>
      </c>
      <c r="G56" s="384">
        <v>4</v>
      </c>
      <c r="H56" s="384">
        <v>4</v>
      </c>
      <c r="I56" s="384">
        <v>4</v>
      </c>
      <c r="J56" s="99"/>
    </row>
    <row r="57" spans="1:15" ht="15.75" customHeight="1" x14ac:dyDescent="0.3">
      <c r="A57" s="97"/>
      <c r="B57" s="115" t="s">
        <v>142</v>
      </c>
      <c r="C57" s="115"/>
      <c r="D57" s="115"/>
      <c r="E57" s="115"/>
      <c r="F57" s="115"/>
      <c r="G57" s="115"/>
      <c r="H57" s="115"/>
      <c r="I57" s="115"/>
      <c r="J57" s="115"/>
      <c r="L57" s="107"/>
      <c r="M57" s="107"/>
      <c r="N57" s="107"/>
      <c r="O57" s="107"/>
    </row>
    <row r="58" spans="1:15" ht="9.75" customHeight="1" x14ac:dyDescent="0.25">
      <c r="A58" s="97"/>
      <c r="D58" s="91"/>
      <c r="E58" s="91"/>
      <c r="F58" s="91"/>
      <c r="G58" s="91"/>
      <c r="H58" s="91"/>
      <c r="I58"/>
      <c r="J58" s="92"/>
    </row>
    <row r="59" spans="1:15" ht="15.75" customHeight="1" x14ac:dyDescent="0.3">
      <c r="A59"/>
      <c r="C59" s="383"/>
      <c r="D59" s="97"/>
      <c r="E59" s="97"/>
      <c r="F59" s="97"/>
      <c r="G59" s="97"/>
      <c r="H59" s="97"/>
      <c r="I59" s="108"/>
      <c r="J59"/>
    </row>
    <row r="60" spans="1:15" ht="15.75" customHeight="1" x14ac:dyDescent="0.3">
      <c r="A60"/>
      <c r="B60" s="97"/>
      <c r="C60" s="96"/>
      <c r="D60" s="97"/>
      <c r="E60" s="97"/>
      <c r="F60" s="97"/>
      <c r="G60" s="97"/>
      <c r="H60" s="97"/>
      <c r="I60" s="110"/>
      <c r="J60"/>
      <c r="L60" s="107"/>
      <c r="M60" s="107"/>
      <c r="N60" s="107"/>
      <c r="O60" s="107"/>
    </row>
    <row r="61" spans="1:15" ht="15.75" customHeight="1" x14ac:dyDescent="0.3">
      <c r="A61"/>
      <c r="B61" s="97"/>
      <c r="C61" s="96"/>
      <c r="D61" s="97"/>
      <c r="E61" s="97"/>
      <c r="F61" s="97"/>
      <c r="G61" s="97"/>
      <c r="H61" s="97"/>
      <c r="I61" s="110"/>
      <c r="J61"/>
      <c r="K61" s="111"/>
    </row>
    <row r="62" spans="1:15" ht="15.75" customHeight="1" x14ac:dyDescent="0.3">
      <c r="A62"/>
      <c r="B62" s="97"/>
      <c r="C62" s="98"/>
      <c r="H62" s="109"/>
      <c r="I62" s="99"/>
      <c r="J62"/>
      <c r="K62"/>
    </row>
    <row r="63" spans="1:15" ht="15.75" customHeight="1" x14ac:dyDescent="0.25">
      <c r="A63"/>
      <c r="B63" s="97"/>
      <c r="C63" s="98"/>
      <c r="D63" s="378"/>
      <c r="E63" s="378"/>
      <c r="F63" s="378"/>
      <c r="G63" s="378"/>
      <c r="H63" s="378"/>
      <c r="I63" s="99"/>
      <c r="J63"/>
      <c r="K63"/>
    </row>
    <row r="64" spans="1:15" ht="15.75" customHeight="1" x14ac:dyDescent="0.25">
      <c r="A64"/>
      <c r="B64" s="97"/>
      <c r="C64" s="98"/>
      <c r="D64" s="378"/>
      <c r="E64" s="378"/>
      <c r="F64" s="378"/>
      <c r="G64" s="378"/>
      <c r="H64" s="378"/>
      <c r="I64" s="99"/>
      <c r="J64"/>
      <c r="K64"/>
    </row>
    <row r="65" spans="1:10" ht="15.75" customHeight="1" x14ac:dyDescent="0.25">
      <c r="A65"/>
      <c r="B65" s="97"/>
      <c r="D65" s="336" t="str">
        <f>D52</f>
        <v>2013-2014</v>
      </c>
      <c r="E65" s="336" t="str">
        <f t="shared" ref="E65:I65" si="3">E52</f>
        <v>2014-2015</v>
      </c>
      <c r="F65" s="336" t="str">
        <f t="shared" si="3"/>
        <v>2015-2016</v>
      </c>
      <c r="G65" s="336" t="str">
        <f t="shared" si="3"/>
        <v>2016-2017</v>
      </c>
      <c r="H65" s="336" t="str">
        <f t="shared" si="3"/>
        <v>2017-2018</v>
      </c>
      <c r="I65" s="336" t="str">
        <f t="shared" si="3"/>
        <v>2018-2019</v>
      </c>
    </row>
    <row r="66" spans="1:10" s="112" customFormat="1" ht="9.75" customHeight="1" x14ac:dyDescent="0.25">
      <c r="A66"/>
      <c r="B66" s="97"/>
      <c r="C66" s="102" t="s">
        <v>135</v>
      </c>
      <c r="D66" s="198">
        <f>'FIT SCORE REGION'!D42</f>
        <v>4.1531794289361104</v>
      </c>
      <c r="E66" s="198">
        <f>'FIT SCORE REGION'!E42</f>
        <v>3.3794644175282702</v>
      </c>
      <c r="F66" s="198">
        <f>'FIT SCORE REGION'!F42</f>
        <v>2.60422922256351</v>
      </c>
      <c r="G66" s="198">
        <f>'FIT SCORE REGION'!G42</f>
        <v>3.8175312981119198</v>
      </c>
      <c r="H66" s="198">
        <f>'FIT SCORE REGION'!H42</f>
        <v>3.6340864296991202</v>
      </c>
      <c r="I66" s="198">
        <f>'FIT SCORE REGION'!I42</f>
        <v>3.1331489281490201</v>
      </c>
    </row>
    <row r="67" spans="1:10" ht="9.75" customHeight="1" x14ac:dyDescent="0.25">
      <c r="A67" s="97"/>
      <c r="B67" s="97"/>
      <c r="C67" s="103" t="s">
        <v>141</v>
      </c>
      <c r="D67" s="199">
        <f>'FIT SCORE REGION'!D72</f>
        <v>3.8627883653355499</v>
      </c>
      <c r="E67" s="199">
        <f>'FIT SCORE REGION'!E72</f>
        <v>3.4922453966590599</v>
      </c>
      <c r="F67" s="199">
        <f>'FIT SCORE REGION'!F72</f>
        <v>3.0844276074133998</v>
      </c>
      <c r="G67" s="199">
        <f>'FIT SCORE REGION'!G72</f>
        <v>3.4184891358676501</v>
      </c>
      <c r="H67" s="199">
        <f>'FIT SCORE REGION'!H72</f>
        <v>3.60649941473473</v>
      </c>
      <c r="I67" s="199">
        <f>'FIT SCORE REGION'!I72</f>
        <v>2.8979472499602599</v>
      </c>
    </row>
    <row r="68" spans="1:10" ht="9.75" customHeight="1" x14ac:dyDescent="0.25">
      <c r="A68" s="97"/>
      <c r="B68" s="97"/>
      <c r="C68" s="104" t="str">
        <f>C16</f>
        <v>TEXAS LUTHERAN</v>
      </c>
      <c r="D68" s="200">
        <f>IF(ISERROR('FIT SCORE REGION'!D7)," ", 'FIT SCORE REGION'!D7)</f>
        <v>4.2120171764852676</v>
      </c>
      <c r="E68" s="200">
        <f>IF(ISERROR('FIT SCORE REGION'!E7)," ", 'FIT SCORE REGION'!E7)</f>
        <v>6.6154766269422156</v>
      </c>
      <c r="F68" s="200">
        <f>IF(ISERROR('FIT SCORE REGION'!F7)," ", 'FIT SCORE REGION'!F7)</f>
        <v>3.1546000705773585</v>
      </c>
      <c r="G68" s="200">
        <f>IF(ISERROR('FIT SCORE REGION'!G7)," ", 'FIT SCORE REGION'!G7)</f>
        <v>2.9889549337855192</v>
      </c>
      <c r="H68" s="200">
        <f>IF(ISERROR('FIT SCORE REGION'!H7)," ", 'FIT SCORE REGION'!H7)</f>
        <v>3.4025287924581828</v>
      </c>
      <c r="I68" s="200">
        <f>IF(ISERROR('FIT SCORE REGION'!I7)," ", 'FIT SCORE REGION'!I7)</f>
        <v>3.3026921007914694</v>
      </c>
    </row>
    <row r="69" spans="1:10" ht="30" customHeight="1" x14ac:dyDescent="0.25">
      <c r="B69" s="97"/>
      <c r="C69" s="247" t="s">
        <v>138</v>
      </c>
      <c r="D69" s="384">
        <v>3</v>
      </c>
      <c r="E69" s="384">
        <v>3</v>
      </c>
      <c r="F69" s="384">
        <v>3</v>
      </c>
      <c r="G69" s="384">
        <v>3</v>
      </c>
      <c r="H69" s="384">
        <v>3</v>
      </c>
      <c r="I69" s="384">
        <v>3</v>
      </c>
    </row>
    <row r="70" spans="1:10" ht="15.75" customHeight="1" x14ac:dyDescent="0.25">
      <c r="B70"/>
      <c r="C70"/>
      <c r="D70"/>
      <c r="E70"/>
      <c r="F70"/>
      <c r="G70"/>
      <c r="H70"/>
      <c r="I70"/>
      <c r="J70"/>
    </row>
    <row r="71" spans="1:10" ht="9.75" customHeight="1" x14ac:dyDescent="0.25">
      <c r="B71"/>
      <c r="C71"/>
      <c r="D71"/>
      <c r="E71"/>
      <c r="F71"/>
      <c r="G71"/>
      <c r="H71"/>
      <c r="I71"/>
      <c r="J71"/>
    </row>
    <row r="72" spans="1:10" ht="15.75" customHeight="1" x14ac:dyDescent="0.3">
      <c r="B72"/>
      <c r="C72" s="383"/>
      <c r="D72" s="97"/>
      <c r="E72" s="97"/>
      <c r="F72" s="97"/>
      <c r="G72" s="97"/>
      <c r="H72" s="97"/>
      <c r="I72" s="108"/>
      <c r="J72"/>
    </row>
    <row r="73" spans="1:10" ht="15.75" customHeight="1" x14ac:dyDescent="0.3">
      <c r="B73" s="97"/>
      <c r="C73" s="96"/>
      <c r="D73" s="97"/>
      <c r="E73" s="97"/>
      <c r="F73" s="97"/>
      <c r="G73" s="97"/>
      <c r="H73" s="97"/>
      <c r="I73" s="110"/>
      <c r="J73"/>
    </row>
    <row r="74" spans="1:10" ht="15.75" customHeight="1" x14ac:dyDescent="0.3">
      <c r="B74" s="97"/>
      <c r="C74" s="96"/>
      <c r="D74" s="97"/>
      <c r="E74" s="97"/>
      <c r="F74" s="97"/>
      <c r="G74" s="97"/>
      <c r="H74" s="97"/>
      <c r="I74" s="110"/>
      <c r="J74"/>
    </row>
    <row r="75" spans="1:10" ht="15.75" customHeight="1" x14ac:dyDescent="0.3">
      <c r="B75" s="97"/>
      <c r="C75" s="98"/>
      <c r="H75" s="109"/>
      <c r="I75" s="99"/>
      <c r="J75"/>
    </row>
    <row r="76" spans="1:10" ht="15.75" customHeight="1" x14ac:dyDescent="0.25">
      <c r="B76" s="97"/>
      <c r="C76" s="98"/>
      <c r="D76" s="378"/>
      <c r="E76" s="378"/>
      <c r="F76" s="378"/>
      <c r="G76" s="378"/>
      <c r="H76" s="378"/>
      <c r="I76" s="99"/>
      <c r="J76"/>
    </row>
    <row r="77" spans="1:10" ht="15.75" customHeight="1" x14ac:dyDescent="0.25">
      <c r="B77" s="97"/>
      <c r="C77" s="98"/>
      <c r="D77" s="378"/>
      <c r="E77" s="378"/>
      <c r="F77" s="378"/>
      <c r="G77" s="378"/>
      <c r="H77" s="378"/>
      <c r="I77" s="99"/>
      <c r="J77"/>
    </row>
    <row r="78" spans="1:10" ht="32.1" customHeight="1" x14ac:dyDescent="0.25">
      <c r="B78" s="97"/>
      <c r="C78"/>
      <c r="D78"/>
      <c r="E78"/>
      <c r="F78"/>
      <c r="G78"/>
      <c r="H78"/>
      <c r="I78"/>
      <c r="J78" s="101"/>
    </row>
    <row r="79" spans="1:10" ht="9.75" customHeight="1" x14ac:dyDescent="0.25">
      <c r="B79"/>
      <c r="C79"/>
      <c r="D79"/>
      <c r="E79"/>
      <c r="F79"/>
      <c r="G79"/>
      <c r="H79"/>
      <c r="I79"/>
      <c r="J79" s="113"/>
    </row>
    <row r="80" spans="1:10" ht="9.75" customHeight="1" x14ac:dyDescent="0.25">
      <c r="B80"/>
      <c r="C80"/>
      <c r="D80"/>
      <c r="E80"/>
      <c r="F80"/>
      <c r="G80"/>
      <c r="H80"/>
      <c r="I80"/>
      <c r="J80" s="113"/>
    </row>
    <row r="81" spans="2:10" ht="9.75" customHeight="1" x14ac:dyDescent="0.25">
      <c r="B81"/>
      <c r="C81"/>
      <c r="D81"/>
      <c r="E81"/>
      <c r="F81"/>
      <c r="G81"/>
      <c r="H81"/>
      <c r="I81"/>
      <c r="J81" s="113"/>
    </row>
    <row r="82" spans="2:10" ht="15.75" customHeight="1" x14ac:dyDescent="0.25">
      <c r="B82"/>
      <c r="C82"/>
      <c r="D82"/>
      <c r="E82"/>
      <c r="F82"/>
      <c r="G82"/>
      <c r="H82"/>
      <c r="I82"/>
      <c r="J82"/>
    </row>
    <row r="83" spans="2:10" ht="15.75" customHeight="1" x14ac:dyDescent="0.25">
      <c r="B83"/>
      <c r="C83"/>
      <c r="D83"/>
      <c r="E83"/>
      <c r="F83"/>
      <c r="G83"/>
      <c r="H83"/>
      <c r="I83"/>
      <c r="J83"/>
    </row>
    <row r="84" spans="2:10" ht="15.75" customHeight="1" x14ac:dyDescent="0.25">
      <c r="B84"/>
      <c r="C84"/>
      <c r="D84"/>
      <c r="E84"/>
      <c r="F84"/>
      <c r="G84"/>
      <c r="H84"/>
      <c r="I84"/>
      <c r="J84"/>
    </row>
    <row r="85" spans="2:10" ht="15.75" customHeight="1" x14ac:dyDescent="0.25">
      <c r="B85"/>
      <c r="C85"/>
      <c r="D85"/>
      <c r="E85"/>
      <c r="F85"/>
      <c r="G85"/>
      <c r="H85"/>
      <c r="I85"/>
      <c r="J85"/>
    </row>
    <row r="86" spans="2:10" ht="15.75" customHeight="1" x14ac:dyDescent="0.25">
      <c r="B86"/>
      <c r="C86"/>
      <c r="D86"/>
      <c r="E86"/>
      <c r="F86"/>
      <c r="G86"/>
      <c r="H86"/>
      <c r="I86"/>
      <c r="J86"/>
    </row>
    <row r="87" spans="2:10" ht="15.75" customHeight="1" x14ac:dyDescent="0.25">
      <c r="B87"/>
      <c r="C87"/>
      <c r="D87"/>
      <c r="E87"/>
      <c r="F87"/>
      <c r="G87"/>
      <c r="H87"/>
      <c r="I87"/>
      <c r="J87"/>
    </row>
    <row r="88" spans="2:10" ht="15.75" customHeight="1" x14ac:dyDescent="0.25">
      <c r="B88"/>
      <c r="C88"/>
      <c r="D88"/>
      <c r="E88"/>
      <c r="F88"/>
      <c r="G88"/>
      <c r="H88"/>
      <c r="I88"/>
      <c r="J88"/>
    </row>
    <row r="89" spans="2:10" ht="15.75" customHeight="1" x14ac:dyDescent="0.25">
      <c r="B89"/>
      <c r="C89"/>
      <c r="D89"/>
      <c r="E89"/>
      <c r="F89"/>
      <c r="G89"/>
      <c r="H89"/>
      <c r="I89"/>
      <c r="J89"/>
    </row>
    <row r="90" spans="2:10" ht="15.75" customHeight="1" x14ac:dyDescent="0.25">
      <c r="B90"/>
      <c r="C90"/>
      <c r="D90"/>
      <c r="E90"/>
      <c r="F90"/>
      <c r="G90"/>
      <c r="H90"/>
      <c r="I90"/>
      <c r="J90"/>
    </row>
    <row r="91" spans="2:10" ht="15.75" customHeight="1" x14ac:dyDescent="0.25">
      <c r="B91"/>
      <c r="C91"/>
      <c r="D91"/>
      <c r="E91"/>
      <c r="F91"/>
      <c r="G91"/>
      <c r="H91"/>
      <c r="I91"/>
      <c r="J91"/>
    </row>
    <row r="92" spans="2:10" ht="15.75" customHeight="1" x14ac:dyDescent="0.25">
      <c r="B92"/>
      <c r="C92"/>
      <c r="D92"/>
      <c r="E92"/>
      <c r="F92"/>
      <c r="G92"/>
      <c r="H92"/>
      <c r="I92"/>
      <c r="J92"/>
    </row>
    <row r="93" spans="2:10" ht="15.75" customHeight="1" x14ac:dyDescent="0.25">
      <c r="B93"/>
      <c r="C93"/>
      <c r="D93"/>
      <c r="E93"/>
      <c r="F93"/>
      <c r="G93"/>
      <c r="H93"/>
      <c r="I93"/>
      <c r="J93"/>
    </row>
    <row r="94" spans="2:10" ht="15.75" customHeight="1" x14ac:dyDescent="0.25">
      <c r="B94"/>
      <c r="C94"/>
      <c r="D94"/>
      <c r="E94"/>
      <c r="F94"/>
      <c r="G94"/>
      <c r="H94"/>
      <c r="I94"/>
      <c r="J94"/>
    </row>
    <row r="95" spans="2:10" ht="15.75" customHeight="1" x14ac:dyDescent="0.25">
      <c r="B95"/>
      <c r="C95"/>
      <c r="D95"/>
      <c r="E95"/>
      <c r="F95"/>
      <c r="G95"/>
      <c r="H95"/>
      <c r="I95"/>
      <c r="J95"/>
    </row>
    <row r="96" spans="2:10" ht="15.75" customHeight="1" x14ac:dyDescent="0.25">
      <c r="B96"/>
      <c r="C96"/>
      <c r="D96"/>
      <c r="E96"/>
      <c r="F96"/>
      <c r="G96"/>
      <c r="H96"/>
      <c r="J96"/>
    </row>
    <row r="97" spans="2:10" ht="15.75" customHeight="1" x14ac:dyDescent="0.25">
      <c r="B97"/>
      <c r="C97"/>
      <c r="D97"/>
      <c r="E97"/>
      <c r="F97"/>
      <c r="G97"/>
      <c r="H97"/>
      <c r="J97"/>
    </row>
    <row r="98" spans="2:10" ht="15.75" customHeight="1" x14ac:dyDescent="0.25">
      <c r="B98"/>
      <c r="C98"/>
      <c r="D98"/>
      <c r="E98"/>
      <c r="F98"/>
      <c r="G98"/>
      <c r="H98"/>
      <c r="J98"/>
    </row>
    <row r="99" spans="2:10" ht="15.75" customHeight="1" x14ac:dyDescent="0.25">
      <c r="B99"/>
    </row>
  </sheetData>
  <sheetProtection algorithmName="SHA-512" hashValue="HW6CZdTO1XIzwPZ14SrIaB0zhBvT7jlWEnDvv2Nv15X9aUAUtbYTj8ijq2//0fYZG4nb5OGqzklrBUWLuz4tcQ==" saltValue="rYAeEs2TzlMhJx3+w5LdWA==" spinCount="100000" sheet="1" scenarios="1"/>
  <mergeCells count="2">
    <mergeCell ref="B2:I2"/>
    <mergeCell ref="B3:I3"/>
  </mergeCells>
  <phoneticPr fontId="48" type="noConversion"/>
  <printOptions horizontalCentered="1"/>
  <pageMargins left="0.69" right="0.91" top="1" bottom="1" header="0.5" footer="0.5"/>
  <pageSetup scale="63" orientation="portrait" r:id="rId1"/>
  <headerFooter alignWithMargins="0">
    <oddFooter>&amp;L&amp;11&amp;K000000CIC Financial Indicators Tool&amp;C&amp;K0000002021&amp;R&amp;11&amp;K000000&amp;P</oddFooter>
  </headerFooter>
  <rowBreaks count="1" manualBreakCount="1">
    <brk id="4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FF00"/>
    <pageSetUpPr autoPageBreaks="0" fitToPage="1"/>
  </sheetPr>
  <dimension ref="B2:M35"/>
  <sheetViews>
    <sheetView showGridLines="0" showRowColHeaders="0" zoomScaleNormal="100" workbookViewId="0"/>
  </sheetViews>
  <sheetFormatPr defaultColWidth="8.88671875" defaultRowHeight="13.2" x14ac:dyDescent="0.25"/>
  <cols>
    <col min="1" max="1" width="3.6640625" customWidth="1"/>
    <col min="2" max="2" width="2" customWidth="1"/>
    <col min="3" max="3" width="42.6640625" customWidth="1"/>
    <col min="4" max="9" width="9.88671875" customWidth="1"/>
  </cols>
  <sheetData>
    <row r="2" spans="2:13" ht="18" customHeight="1" x14ac:dyDescent="0.3">
      <c r="B2" s="34" t="s">
        <v>18</v>
      </c>
      <c r="C2" s="35"/>
    </row>
    <row r="3" spans="2:13" ht="18" customHeight="1" x14ac:dyDescent="0.3">
      <c r="B3" s="449" t="str">
        <f>CONTENTS!B6</f>
        <v>Texas Lutheran University</v>
      </c>
      <c r="C3" s="449"/>
      <c r="D3" s="449"/>
      <c r="E3" s="449"/>
      <c r="F3" s="449"/>
      <c r="G3" s="449"/>
    </row>
    <row r="4" spans="2:13" ht="30" customHeight="1" x14ac:dyDescent="0.25"/>
    <row r="5" spans="2:13" ht="20.25" customHeight="1" x14ac:dyDescent="0.3">
      <c r="B5" s="16"/>
      <c r="C5" s="114" t="s">
        <v>143</v>
      </c>
      <c r="D5" s="57" t="s">
        <v>129</v>
      </c>
      <c r="E5" s="57" t="s">
        <v>130</v>
      </c>
      <c r="F5" s="57" t="s">
        <v>131</v>
      </c>
      <c r="G5" s="57" t="s">
        <v>132</v>
      </c>
      <c r="H5" s="57" t="s">
        <v>133</v>
      </c>
      <c r="I5" s="57" t="s">
        <v>134</v>
      </c>
    </row>
    <row r="6" spans="2:13" ht="20.25" customHeight="1" x14ac:dyDescent="0.3">
      <c r="B6" s="11"/>
      <c r="C6" s="42" t="s">
        <v>144</v>
      </c>
      <c r="D6" s="205">
        <f>IF(ISERROR(DATA!C19)," ",DATA!C19)</f>
        <v>1.0222807446498314</v>
      </c>
      <c r="E6" s="206">
        <f>IF(ISERROR(DATA!D19)," ",DATA!D19)</f>
        <v>1.1887068745909424</v>
      </c>
      <c r="F6" s="205">
        <f>IF(ISERROR(DATA!E19)," ",DATA!E19)</f>
        <v>1.0130066742448416</v>
      </c>
      <c r="G6" s="206">
        <f>IF(ISERROR(DATA!F19)," ",DATA!F19)</f>
        <v>0.84946204774859624</v>
      </c>
      <c r="H6" s="205">
        <f>IF(ISERROR(DATA!G19)," ",DATA!G19)</f>
        <v>0.75986385736933837</v>
      </c>
      <c r="I6" s="206">
        <f>IF(ISERROR(DATA!H19)," ",DATA!H19)</f>
        <v>0.25538437061331215</v>
      </c>
    </row>
    <row r="7" spans="2:13" ht="15" customHeight="1" x14ac:dyDescent="0.3">
      <c r="B7" s="11"/>
      <c r="C7" s="15"/>
      <c r="D7" s="32"/>
      <c r="E7" s="32"/>
      <c r="F7" s="32"/>
      <c r="G7" s="32"/>
      <c r="H7" s="32"/>
      <c r="I7" s="33"/>
      <c r="M7" s="45"/>
    </row>
    <row r="8" spans="2:13" ht="26.1" customHeight="1" x14ac:dyDescent="0.25">
      <c r="B8" s="11"/>
      <c r="C8" s="450" t="s">
        <v>145</v>
      </c>
      <c r="D8" s="451"/>
      <c r="E8" s="451"/>
      <c r="F8" s="451"/>
      <c r="G8" s="451"/>
      <c r="H8" s="451"/>
      <c r="I8" s="452"/>
    </row>
    <row r="9" spans="2:13" ht="17.25" customHeight="1" x14ac:dyDescent="0.25">
      <c r="B9" s="11"/>
      <c r="C9" s="450" t="s">
        <v>146</v>
      </c>
      <c r="D9" s="451"/>
      <c r="E9" s="451"/>
      <c r="F9" s="451"/>
      <c r="G9" s="451"/>
      <c r="H9" s="451"/>
      <c r="I9" s="452"/>
    </row>
    <row r="10" spans="2:13" ht="54" customHeight="1" x14ac:dyDescent="0.25">
      <c r="B10" s="11"/>
      <c r="C10" s="450" t="s">
        <v>147</v>
      </c>
      <c r="D10" s="451"/>
      <c r="E10" s="451"/>
      <c r="F10" s="451"/>
      <c r="G10" s="451"/>
      <c r="H10" s="451"/>
      <c r="I10" s="452"/>
    </row>
    <row r="11" spans="2:13" ht="15" customHeight="1" x14ac:dyDescent="0.25">
      <c r="B11" s="12"/>
      <c r="C11" s="13"/>
      <c r="D11" s="29"/>
      <c r="E11" s="29"/>
      <c r="F11" s="29"/>
      <c r="G11" s="29"/>
      <c r="H11" s="29"/>
      <c r="I11" s="24"/>
    </row>
    <row r="12" spans="2:13" ht="30" customHeight="1" x14ac:dyDescent="0.25"/>
    <row r="13" spans="2:13" ht="20.25" customHeight="1" x14ac:dyDescent="0.3">
      <c r="B13" s="16"/>
      <c r="C13" s="114" t="s">
        <v>148</v>
      </c>
      <c r="D13" s="57" t="str">
        <f>D5</f>
        <v>2013-2014</v>
      </c>
      <c r="E13" s="57" t="str">
        <f t="shared" ref="E13:I13" si="0">E5</f>
        <v>2014-2015</v>
      </c>
      <c r="F13" s="57" t="str">
        <f t="shared" si="0"/>
        <v>2015-2016</v>
      </c>
      <c r="G13" s="57" t="str">
        <f t="shared" si="0"/>
        <v>2016-2017</v>
      </c>
      <c r="H13" s="57" t="str">
        <f t="shared" si="0"/>
        <v>2017-2018</v>
      </c>
      <c r="I13" s="57" t="str">
        <f t="shared" si="0"/>
        <v>2018-2019</v>
      </c>
    </row>
    <row r="14" spans="2:13" ht="20.25" customHeight="1" x14ac:dyDescent="0.3">
      <c r="B14" s="11"/>
      <c r="C14" s="42" t="s">
        <v>149</v>
      </c>
      <c r="D14" s="207">
        <f>IF(ISERROR(DATA!C34)," ",DATA!C34)</f>
        <v>1.3166848586309523</v>
      </c>
      <c r="E14" s="206">
        <f>IF(ISERROR(DATA!D34)," ",DATA!D34)</f>
        <v>1.6896145023328148</v>
      </c>
      <c r="F14" s="207">
        <f>IF(ISERROR(DATA!E34)," ",DATA!E34)</f>
        <v>1.5397664288945621</v>
      </c>
      <c r="G14" s="206">
        <f>IF(ISERROR(DATA!F34)," ",DATA!F34)</f>
        <v>1.1298018429808905</v>
      </c>
      <c r="H14" s="207">
        <f>IF(ISERROR(DATA!G34)," ",DATA!G34)</f>
        <v>0.96564264257451515</v>
      </c>
      <c r="I14" s="206">
        <f>IF(ISERROR(DATA!H34)," ",DATA!H34)</f>
        <v>0.36572939482427441</v>
      </c>
    </row>
    <row r="15" spans="2:13" ht="15" customHeight="1" x14ac:dyDescent="0.25">
      <c r="B15" s="11"/>
      <c r="C15" s="2"/>
      <c r="D15" s="32"/>
      <c r="E15" s="32"/>
      <c r="F15" s="32"/>
      <c r="G15" s="32"/>
      <c r="H15" s="32"/>
      <c r="I15" s="33"/>
    </row>
    <row r="16" spans="2:13" ht="12.75" customHeight="1" x14ac:dyDescent="0.25">
      <c r="B16" s="11"/>
      <c r="C16" s="450" t="s">
        <v>150</v>
      </c>
      <c r="D16" s="451"/>
      <c r="E16" s="451"/>
      <c r="F16" s="451"/>
      <c r="G16" s="451"/>
      <c r="H16" s="451"/>
      <c r="I16" s="452"/>
    </row>
    <row r="17" spans="2:9" ht="17.25" customHeight="1" x14ac:dyDescent="0.25">
      <c r="B17" s="11"/>
      <c r="C17" s="450" t="s">
        <v>151</v>
      </c>
      <c r="D17" s="451"/>
      <c r="E17" s="451"/>
      <c r="F17" s="451"/>
      <c r="G17" s="451"/>
      <c r="H17" s="451"/>
      <c r="I17" s="31"/>
    </row>
    <row r="18" spans="2:9" ht="32.25" customHeight="1" x14ac:dyDescent="0.25">
      <c r="B18" s="11"/>
      <c r="C18" s="450" t="s">
        <v>152</v>
      </c>
      <c r="D18" s="451"/>
      <c r="E18" s="451"/>
      <c r="F18" s="451"/>
      <c r="G18" s="451"/>
      <c r="H18" s="451"/>
      <c r="I18" s="452"/>
    </row>
    <row r="19" spans="2:9" ht="15" customHeight="1" x14ac:dyDescent="0.25">
      <c r="B19" s="12"/>
      <c r="C19" s="13"/>
      <c r="D19" s="27"/>
      <c r="E19" s="27"/>
      <c r="F19" s="27"/>
      <c r="G19" s="27"/>
      <c r="H19" s="27"/>
      <c r="I19" s="28"/>
    </row>
    <row r="20" spans="2:9" ht="30" customHeight="1" x14ac:dyDescent="0.25"/>
    <row r="21" spans="2:9" ht="20.25" customHeight="1" x14ac:dyDescent="0.3">
      <c r="B21" s="16"/>
      <c r="C21" s="114" t="s">
        <v>153</v>
      </c>
      <c r="D21" s="57" t="str">
        <f>D13</f>
        <v>2013-2014</v>
      </c>
      <c r="E21" s="57" t="str">
        <f t="shared" ref="E21:I21" si="1">E13</f>
        <v>2014-2015</v>
      </c>
      <c r="F21" s="57" t="str">
        <f t="shared" si="1"/>
        <v>2015-2016</v>
      </c>
      <c r="G21" s="57" t="str">
        <f t="shared" si="1"/>
        <v>2016-2017</v>
      </c>
      <c r="H21" s="57" t="str">
        <f t="shared" si="1"/>
        <v>2017-2018</v>
      </c>
      <c r="I21" s="57" t="str">
        <f t="shared" si="1"/>
        <v>2018-2019</v>
      </c>
    </row>
    <row r="22" spans="2:9" ht="20.25" customHeight="1" x14ac:dyDescent="0.3">
      <c r="B22" s="11"/>
      <c r="C22" s="42" t="s">
        <v>154</v>
      </c>
      <c r="D22" s="208">
        <f>IF(ISERROR(DATA!C46)," ",DATA!C46)</f>
        <v>5.2581002688615053</v>
      </c>
      <c r="E22" s="209">
        <f>IF(ISERROR(DATA!D46)," ",DATA!D46)</f>
        <v>10.691589725519139</v>
      </c>
      <c r="F22" s="208">
        <f>IF(ISERROR(DATA!E46)," ",DATA!E46)</f>
        <v>-4.0357687125701975</v>
      </c>
      <c r="G22" s="209">
        <f>IF(ISERROR(DATA!F46)," ",DATA!F46)</f>
        <v>2.0525356418042637</v>
      </c>
      <c r="H22" s="208">
        <f>IF(ISERROR(DATA!G46)," ",DATA!G46)</f>
        <v>1.1172227047558614</v>
      </c>
      <c r="I22" s="209">
        <f>IF(ISERROR(DATA!H46)," ",DATA!H46)</f>
        <v>13.236608496405186</v>
      </c>
    </row>
    <row r="23" spans="2:9" ht="15" customHeight="1" x14ac:dyDescent="0.3">
      <c r="B23" s="11"/>
      <c r="C23" s="15"/>
      <c r="D23" s="36"/>
      <c r="E23" s="36"/>
      <c r="F23" s="36"/>
      <c r="G23" s="36"/>
      <c r="H23" s="36"/>
      <c r="I23" s="37"/>
    </row>
    <row r="24" spans="2:9" ht="15" customHeight="1" x14ac:dyDescent="0.25">
      <c r="B24" s="11"/>
      <c r="C24" s="450" t="s">
        <v>155</v>
      </c>
      <c r="D24" s="451"/>
      <c r="E24" s="451"/>
      <c r="F24" s="451"/>
      <c r="G24" s="451"/>
      <c r="H24" s="451"/>
      <c r="I24" s="452"/>
    </row>
    <row r="25" spans="2:9" ht="17.25" customHeight="1" x14ac:dyDescent="0.25">
      <c r="B25" s="11"/>
      <c r="C25" s="450" t="s">
        <v>156</v>
      </c>
      <c r="D25" s="451"/>
      <c r="E25" s="451"/>
      <c r="F25" s="451"/>
      <c r="G25" s="451"/>
      <c r="H25" s="451"/>
      <c r="I25" s="31"/>
    </row>
    <row r="26" spans="2:9" ht="42" customHeight="1" x14ac:dyDescent="0.25">
      <c r="B26" s="11"/>
      <c r="C26" s="450" t="s">
        <v>157</v>
      </c>
      <c r="D26" s="451"/>
      <c r="E26" s="451"/>
      <c r="F26" s="451"/>
      <c r="G26" s="451"/>
      <c r="H26" s="451"/>
      <c r="I26" s="452"/>
    </row>
    <row r="27" spans="2:9" ht="15" customHeight="1" x14ac:dyDescent="0.25">
      <c r="B27" s="12"/>
      <c r="C27" s="13"/>
      <c r="D27" s="25"/>
      <c r="E27" s="25"/>
      <c r="F27" s="25"/>
      <c r="G27" s="25"/>
      <c r="H27" s="25"/>
      <c r="I27" s="26"/>
    </row>
    <row r="28" spans="2:9" ht="30" customHeight="1" x14ac:dyDescent="0.25"/>
    <row r="29" spans="2:9" ht="20.25" customHeight="1" x14ac:dyDescent="0.3">
      <c r="B29" s="16"/>
      <c r="C29" s="114" t="s">
        <v>158</v>
      </c>
      <c r="D29" s="57" t="str">
        <f>D21</f>
        <v>2013-2014</v>
      </c>
      <c r="E29" s="57" t="str">
        <f t="shared" ref="E29:I29" si="2">E21</f>
        <v>2014-2015</v>
      </c>
      <c r="F29" s="57" t="str">
        <f t="shared" si="2"/>
        <v>2015-2016</v>
      </c>
      <c r="G29" s="57" t="str">
        <f t="shared" si="2"/>
        <v>2016-2017</v>
      </c>
      <c r="H29" s="57" t="str">
        <f t="shared" si="2"/>
        <v>2017-2018</v>
      </c>
      <c r="I29" s="57" t="str">
        <f t="shared" si="2"/>
        <v>2018-2019</v>
      </c>
    </row>
    <row r="30" spans="2:9" ht="20.25" customHeight="1" x14ac:dyDescent="0.3">
      <c r="B30" s="11"/>
      <c r="C30" s="42" t="s">
        <v>159</v>
      </c>
      <c r="D30" s="208">
        <f>IF(ISERROR(DATA!C58)," ",DATA!C58)</f>
        <v>-1.4187746641957832</v>
      </c>
      <c r="E30" s="209">
        <f>IF(ISERROR(DATA!D58)," ",DATA!D58)</f>
        <v>21.271767211021331</v>
      </c>
      <c r="F30" s="208">
        <f>IF(ISERROR(DATA!E58)," ",DATA!E58)</f>
        <v>-7.1565784381138604</v>
      </c>
      <c r="G30" s="209">
        <f>IF(ISERROR(DATA!F58)," ",DATA!F58)</f>
        <v>-17.719005721126159</v>
      </c>
      <c r="H30" s="208">
        <f>IF(ISERROR(DATA!G58)," ",DATA!G58)</f>
        <v>6.2487537507458608</v>
      </c>
      <c r="I30" s="209">
        <f>IF(ISERROR(DATA!H58)," ",DATA!H58)</f>
        <v>53.26894602425579</v>
      </c>
    </row>
    <row r="31" spans="2:9" ht="15" customHeight="1" x14ac:dyDescent="0.3">
      <c r="B31" s="11"/>
      <c r="C31" s="15"/>
      <c r="D31" s="36"/>
      <c r="E31" s="36"/>
      <c r="F31" s="36"/>
      <c r="G31" s="36"/>
      <c r="H31" s="36"/>
      <c r="I31" s="37"/>
    </row>
    <row r="32" spans="2:9" ht="12.75" customHeight="1" x14ac:dyDescent="0.25">
      <c r="B32" s="11"/>
      <c r="C32" s="450" t="s">
        <v>160</v>
      </c>
      <c r="D32" s="451"/>
      <c r="E32" s="451"/>
      <c r="F32" s="451"/>
      <c r="G32" s="451"/>
      <c r="H32" s="451"/>
      <c r="I32" s="452"/>
    </row>
    <row r="33" spans="2:9" ht="17.25" customHeight="1" x14ac:dyDescent="0.25">
      <c r="B33" s="11"/>
      <c r="C33" s="450" t="s">
        <v>161</v>
      </c>
      <c r="D33" s="451"/>
      <c r="E33" s="451"/>
      <c r="F33" s="451"/>
      <c r="G33" s="451"/>
      <c r="H33" s="451"/>
      <c r="I33" s="31"/>
    </row>
    <row r="34" spans="2:9" ht="28.5" customHeight="1" x14ac:dyDescent="0.25">
      <c r="B34" s="11"/>
      <c r="C34" s="450" t="s">
        <v>162</v>
      </c>
      <c r="D34" s="451"/>
      <c r="E34" s="451"/>
      <c r="F34" s="451"/>
      <c r="G34" s="451"/>
      <c r="H34" s="451"/>
      <c r="I34" s="452"/>
    </row>
    <row r="35" spans="2:9" x14ac:dyDescent="0.25">
      <c r="B35" s="12"/>
      <c r="C35" s="13"/>
      <c r="D35" s="25"/>
      <c r="E35" s="25"/>
      <c r="F35" s="25"/>
      <c r="G35" s="25"/>
      <c r="H35" s="25"/>
      <c r="I35" s="26"/>
    </row>
  </sheetData>
  <sheetProtection algorithmName="SHA-512" hashValue="YdOsop+qvifgzw9YGvbHeVHxbNsCrwu96YRz/s/DTJnNRVmTreCBwoz9kkSbftq3OtpLLDFNaustF/iNYXoiuw==" saltValue="wtg2jZwuyHWkIrMcMvTKHw==" spinCount="100000" sheet="1" scenarios="1"/>
  <mergeCells count="13">
    <mergeCell ref="B3:G3"/>
    <mergeCell ref="C18:I18"/>
    <mergeCell ref="C32:I32"/>
    <mergeCell ref="C34:I34"/>
    <mergeCell ref="C24:I24"/>
    <mergeCell ref="C8:I8"/>
    <mergeCell ref="C10:I10"/>
    <mergeCell ref="C26:I26"/>
    <mergeCell ref="C16:I16"/>
    <mergeCell ref="C9:I9"/>
    <mergeCell ref="C17:H17"/>
    <mergeCell ref="C25:H25"/>
    <mergeCell ref="C33:H33"/>
  </mergeCells>
  <phoneticPr fontId="8" type="noConversion"/>
  <printOptions horizontalCentered="1"/>
  <pageMargins left="0.69" right="0.91" top="1" bottom="1" header="0.5" footer="0.5"/>
  <pageSetup scale="83" orientation="portrait" r:id="rId1"/>
  <headerFooter alignWithMargins="0">
    <oddFooter>&amp;L&amp;11&amp;K000000CIC Financial Indicators Tool&amp;C&amp;K0000002021&amp;R&amp;11&amp;K000000&amp;P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autoPageBreaks="0" fitToPage="1"/>
  </sheetPr>
  <dimension ref="B2:M89"/>
  <sheetViews>
    <sheetView showGridLines="0" showRowColHeaders="0" zoomScaleNormal="100" workbookViewId="0">
      <selection activeCell="R30" sqref="R30"/>
    </sheetView>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5.6640625" customWidth="1"/>
    <col min="11" max="11" width="12.6640625" customWidth="1"/>
  </cols>
  <sheetData>
    <row r="2" spans="2:11" s="52" customFormat="1" ht="23.25" customHeight="1" x14ac:dyDescent="0.4">
      <c r="B2" s="51" t="s">
        <v>163</v>
      </c>
    </row>
    <row r="3" spans="2:11" ht="21.75" customHeight="1" x14ac:dyDescent="0.3">
      <c r="B3" s="41"/>
      <c r="C3" s="41"/>
      <c r="D3" s="41"/>
      <c r="E3" s="41"/>
      <c r="F3" s="41"/>
      <c r="G3" s="41"/>
    </row>
    <row r="4" spans="2:11" ht="45" customHeight="1" x14ac:dyDescent="0.25">
      <c r="B4" s="453" t="s">
        <v>164</v>
      </c>
      <c r="C4" s="454"/>
      <c r="D4" s="454"/>
      <c r="E4" s="454"/>
      <c r="F4" s="454"/>
      <c r="G4" s="454"/>
      <c r="H4" s="454"/>
      <c r="I4" s="454"/>
      <c r="J4" s="454"/>
    </row>
    <row r="5" spans="2:11" ht="15" customHeight="1" x14ac:dyDescent="0.3">
      <c r="B5" s="48"/>
      <c r="C5" s="30"/>
      <c r="D5" s="30"/>
      <c r="E5" s="30"/>
      <c r="F5" s="30"/>
      <c r="G5" s="30"/>
      <c r="H5" s="30"/>
      <c r="I5" s="30"/>
      <c r="J5" s="30"/>
    </row>
    <row r="6" spans="2:11" ht="15" customHeight="1" x14ac:dyDescent="0.3">
      <c r="B6" s="48"/>
      <c r="C6" s="383"/>
      <c r="D6" s="225" t="s">
        <v>129</v>
      </c>
      <c r="E6" s="225" t="s">
        <v>130</v>
      </c>
      <c r="F6" s="225" t="s">
        <v>131</v>
      </c>
      <c r="G6" s="225" t="s">
        <v>132</v>
      </c>
      <c r="H6" s="225" t="s">
        <v>133</v>
      </c>
      <c r="I6" s="225" t="s">
        <v>134</v>
      </c>
    </row>
    <row r="7" spans="2:11" ht="15" customHeight="1" x14ac:dyDescent="0.3">
      <c r="B7" s="48"/>
      <c r="C7" s="43" t="s">
        <v>165</v>
      </c>
      <c r="D7" s="58">
        <f>IF(ISERROR(DATA!C19)," ",DATA!C19)</f>
        <v>1.0222807446498314</v>
      </c>
      <c r="E7" s="159">
        <f>IF(ISERROR(DATA!D19)," ",DATA!D19)</f>
        <v>1.1887068745909424</v>
      </c>
      <c r="F7" s="58">
        <f>IF(ISERROR(DATA!E19)," ",DATA!E19)</f>
        <v>1.0130066742448416</v>
      </c>
      <c r="G7" s="159">
        <f>IF(ISERROR(DATA!F19)," ",DATA!F19)</f>
        <v>0.84946204774859624</v>
      </c>
      <c r="H7" s="58">
        <f>IF(ISERROR(DATA!G19)," ",DATA!G19)</f>
        <v>0.75986385736933837</v>
      </c>
      <c r="I7" s="160">
        <f>IF(ISERROR(DATA!H19)," ",DATA!H19)</f>
        <v>0.25538437061331215</v>
      </c>
    </row>
    <row r="8" spans="2:11" ht="20.25" customHeight="1" x14ac:dyDescent="0.3">
      <c r="B8" s="48"/>
      <c r="C8" s="30"/>
      <c r="D8" s="30"/>
      <c r="E8" s="30"/>
      <c r="F8" s="30"/>
      <c r="G8" s="30"/>
      <c r="H8" s="30"/>
      <c r="I8" s="30"/>
      <c r="J8" s="30"/>
    </row>
    <row r="9" spans="2:11" ht="33" customHeight="1" x14ac:dyDescent="0.3">
      <c r="B9" s="48"/>
      <c r="C9" s="455" t="s">
        <v>166</v>
      </c>
      <c r="D9" s="455"/>
      <c r="E9" s="455"/>
      <c r="F9" s="455"/>
      <c r="G9" s="455"/>
      <c r="H9" s="455"/>
      <c r="I9" s="455"/>
      <c r="J9" s="455"/>
      <c r="K9" s="455"/>
    </row>
    <row r="10" spans="2:11" ht="15" customHeight="1" x14ac:dyDescent="0.3">
      <c r="B10" s="48"/>
      <c r="C10" s="30"/>
      <c r="D10" s="30"/>
      <c r="E10" s="30"/>
      <c r="F10" s="30"/>
      <c r="G10" s="30"/>
      <c r="H10" s="30"/>
      <c r="I10" s="30"/>
      <c r="J10" s="30"/>
    </row>
    <row r="11" spans="2:11" ht="12" customHeight="1" x14ac:dyDescent="0.25"/>
    <row r="12" spans="2:11" ht="12" customHeight="1" x14ac:dyDescent="0.25"/>
    <row r="13" spans="2:11" ht="12" customHeight="1" x14ac:dyDescent="0.25"/>
    <row r="14" spans="2:11" ht="12" customHeight="1" x14ac:dyDescent="0.25"/>
    <row r="15" spans="2:11" ht="12" customHeight="1" x14ac:dyDescent="0.25"/>
    <row r="16" spans="2:11"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167</v>
      </c>
      <c r="D36" s="124">
        <v>0.76388220559252895</v>
      </c>
      <c r="E36" s="125">
        <v>0.76676245074167348</v>
      </c>
      <c r="F36" s="126">
        <v>0.73463701052140851</v>
      </c>
      <c r="G36" s="125">
        <v>0.85608145161289051</v>
      </c>
      <c r="H36" s="126">
        <v>0.87231580785655904</v>
      </c>
      <c r="I36" s="127">
        <v>0.79416010075987353</v>
      </c>
    </row>
    <row r="37" spans="2:13" x14ac:dyDescent="0.25">
      <c r="C37" s="117" t="s">
        <v>168</v>
      </c>
      <c r="D37" s="128">
        <v>0.70272073119533096</v>
      </c>
      <c r="E37" s="129">
        <v>0.67237497646386402</v>
      </c>
      <c r="F37" s="130">
        <v>0.59163392540430304</v>
      </c>
      <c r="G37" s="129">
        <v>0.66021979436775102</v>
      </c>
      <c r="H37" s="130">
        <v>0.69283346787296196</v>
      </c>
      <c r="I37" s="131">
        <v>0.64985941282579995</v>
      </c>
    </row>
    <row r="38" spans="2:13" x14ac:dyDescent="0.25">
      <c r="C38" s="117" t="s">
        <v>169</v>
      </c>
      <c r="D38" s="128">
        <v>0.66037810786794504</v>
      </c>
      <c r="E38" s="129">
        <v>0.60571309822382702</v>
      </c>
      <c r="F38" s="130">
        <v>0.58947254219956602</v>
      </c>
      <c r="G38" s="129">
        <v>0.65644101844979696</v>
      </c>
      <c r="H38" s="130">
        <v>0.674130469987967</v>
      </c>
      <c r="I38" s="131">
        <v>0.59137543418159999</v>
      </c>
    </row>
    <row r="39" spans="2:13" x14ac:dyDescent="0.25">
      <c r="C39" s="117" t="s">
        <v>170</v>
      </c>
      <c r="D39" s="128">
        <v>0.74634576370346095</v>
      </c>
      <c r="E39" s="129">
        <v>0.76778233485858904</v>
      </c>
      <c r="F39" s="130">
        <v>0.67657477687541701</v>
      </c>
      <c r="G39" s="129">
        <v>0.75599852759953801</v>
      </c>
      <c r="H39" s="130">
        <v>0.87123710254314102</v>
      </c>
      <c r="I39" s="131">
        <v>0.837514982421521</v>
      </c>
    </row>
    <row r="40" spans="2:13" x14ac:dyDescent="0.25">
      <c r="C40" s="117" t="s">
        <v>171</v>
      </c>
      <c r="D40" s="128">
        <v>0.46464546342403301</v>
      </c>
      <c r="E40" s="129">
        <v>0.44739606543751598</v>
      </c>
      <c r="F40" s="130">
        <v>0.42108250075796699</v>
      </c>
      <c r="G40" s="129">
        <v>0.44494372974689</v>
      </c>
      <c r="H40" s="130">
        <v>0.49683206771345401</v>
      </c>
      <c r="I40" s="131">
        <v>0.49322463441672498</v>
      </c>
    </row>
    <row r="41" spans="2:13" x14ac:dyDescent="0.25">
      <c r="C41" s="117" t="s">
        <v>172</v>
      </c>
      <c r="D41" s="128">
        <v>0.51584561024367903</v>
      </c>
      <c r="E41" s="129">
        <v>0.52234982343314496</v>
      </c>
      <c r="F41" s="130">
        <v>0.46755575859439302</v>
      </c>
      <c r="G41" s="129">
        <v>0.52600953880592105</v>
      </c>
      <c r="H41" s="130">
        <v>0.56037562268882202</v>
      </c>
      <c r="I41" s="131">
        <v>0.44135603753049402</v>
      </c>
    </row>
    <row r="42" spans="2:13" x14ac:dyDescent="0.25">
      <c r="C42" s="117" t="s">
        <v>173</v>
      </c>
      <c r="D42" s="132">
        <v>0.62739695967186704</v>
      </c>
      <c r="E42" s="133">
        <v>0.60476385563895796</v>
      </c>
      <c r="F42" s="134">
        <v>0.57747468667155999</v>
      </c>
      <c r="G42" s="133">
        <v>0.64682132343564802</v>
      </c>
      <c r="H42" s="134">
        <v>0.66518634172784397</v>
      </c>
      <c r="I42" s="135">
        <v>0.59137543418159999</v>
      </c>
      <c r="J42" s="11"/>
    </row>
    <row r="43" spans="2:13" ht="21" customHeight="1" x14ac:dyDescent="0.25">
      <c r="C43" s="212" t="s">
        <v>138</v>
      </c>
      <c r="D43" s="385">
        <v>0.4</v>
      </c>
      <c r="E43" s="385">
        <v>0.4</v>
      </c>
      <c r="F43" s="385">
        <v>0.4</v>
      </c>
      <c r="G43" s="385">
        <v>0.4</v>
      </c>
      <c r="H43" s="385">
        <v>0.4</v>
      </c>
      <c r="I43" s="385">
        <v>0.4</v>
      </c>
      <c r="J43" s="381">
        <v>0.4</v>
      </c>
    </row>
    <row r="44" spans="2:13" ht="30.75" customHeight="1" x14ac:dyDescent="0.3">
      <c r="C44" s="455" t="s">
        <v>174</v>
      </c>
      <c r="D44" s="455"/>
      <c r="E44" s="455"/>
      <c r="F44" s="455"/>
      <c r="G44" s="455"/>
      <c r="H44" s="455"/>
      <c r="I44" s="455"/>
      <c r="J44" s="455"/>
      <c r="K44" s="455"/>
      <c r="L44" s="53"/>
      <c r="M44" s="53"/>
    </row>
    <row r="45" spans="2:13" ht="15.75"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9" ht="12" customHeight="1" x14ac:dyDescent="0.25"/>
    <row r="66" spans="3:9" ht="12" customHeight="1" x14ac:dyDescent="0.25"/>
    <row r="67" spans="3:9" ht="12" customHeight="1" x14ac:dyDescent="0.25"/>
    <row r="68" spans="3:9" ht="12" customHeight="1" x14ac:dyDescent="0.25"/>
    <row r="69" spans="3:9" ht="12" customHeight="1" x14ac:dyDescent="0.25"/>
    <row r="70" spans="3:9" ht="15" customHeight="1" x14ac:dyDescent="0.25">
      <c r="D70" s="225" t="str">
        <f>D6</f>
        <v>2013-2014</v>
      </c>
      <c r="E70" s="225" t="str">
        <f t="shared" ref="E70:I70" si="1">E6</f>
        <v>2014-2015</v>
      </c>
      <c r="F70" s="225" t="str">
        <f t="shared" si="1"/>
        <v>2015-2016</v>
      </c>
      <c r="G70" s="225" t="str">
        <f t="shared" si="1"/>
        <v>2016-2017</v>
      </c>
      <c r="H70" s="225" t="str">
        <f t="shared" si="1"/>
        <v>2017-2018</v>
      </c>
      <c r="I70" s="225" t="str">
        <f t="shared" si="1"/>
        <v>2018-2019</v>
      </c>
    </row>
    <row r="71" spans="3:9" x14ac:dyDescent="0.25">
      <c r="C71" s="118" t="s">
        <v>175</v>
      </c>
      <c r="D71" s="124">
        <v>0.94770251438952402</v>
      </c>
      <c r="E71" s="125">
        <v>0.89461693479687998</v>
      </c>
      <c r="F71" s="126">
        <v>0.84802584575393047</v>
      </c>
      <c r="G71" s="125">
        <v>0.88023172902947655</v>
      </c>
      <c r="H71" s="126">
        <v>0.88338560037564506</v>
      </c>
      <c r="I71" s="127">
        <v>0.83363550223696847</v>
      </c>
    </row>
    <row r="72" spans="3:9" x14ac:dyDescent="0.25">
      <c r="C72" s="118" t="s">
        <v>176</v>
      </c>
      <c r="D72" s="128">
        <v>0.51584561024367903</v>
      </c>
      <c r="E72" s="129">
        <v>0.52234982343314496</v>
      </c>
      <c r="F72" s="130">
        <v>0.46755575859439302</v>
      </c>
      <c r="G72" s="129">
        <v>0.52600953880592105</v>
      </c>
      <c r="H72" s="130">
        <v>0.56037562268882202</v>
      </c>
      <c r="I72" s="131">
        <v>0.44135603753049402</v>
      </c>
    </row>
    <row r="73" spans="3:9" x14ac:dyDescent="0.25">
      <c r="C73" s="118" t="s">
        <v>177</v>
      </c>
      <c r="D73" s="136">
        <v>0.26873127778927053</v>
      </c>
      <c r="E73" s="137">
        <v>0.25560258892052351</v>
      </c>
      <c r="F73" s="138">
        <v>0.2317971216472795</v>
      </c>
      <c r="G73" s="137">
        <v>0.26262287757181302</v>
      </c>
      <c r="H73" s="138">
        <v>0.30777025899107502</v>
      </c>
      <c r="I73" s="139">
        <v>0.27494063805869901</v>
      </c>
    </row>
    <row r="74" spans="3:9" x14ac:dyDescent="0.25">
      <c r="C74" s="117" t="s">
        <v>173</v>
      </c>
      <c r="D74" s="132">
        <v>0.62739695967186704</v>
      </c>
      <c r="E74" s="133">
        <v>0.60476385563895796</v>
      </c>
      <c r="F74" s="134">
        <v>0.57747468667155999</v>
      </c>
      <c r="G74" s="133">
        <v>0.64682132343564802</v>
      </c>
      <c r="H74" s="134">
        <v>0.66518634172784397</v>
      </c>
      <c r="I74" s="135">
        <v>0.59137543418159999</v>
      </c>
    </row>
    <row r="75" spans="3:9" x14ac:dyDescent="0.25">
      <c r="C75" s="43" t="str">
        <f t="shared" ref="C75:I75" si="2">C7</f>
        <v>TEXAS LUTHERAN</v>
      </c>
      <c r="D75" s="58">
        <f t="shared" si="2"/>
        <v>1.0222807446498314</v>
      </c>
      <c r="E75" s="161">
        <f t="shared" si="2"/>
        <v>1.1887068745909424</v>
      </c>
      <c r="F75" s="70">
        <f t="shared" si="2"/>
        <v>1.0130066742448416</v>
      </c>
      <c r="G75" s="161">
        <f t="shared" si="2"/>
        <v>0.84946204774859624</v>
      </c>
      <c r="H75" s="70">
        <f t="shared" si="2"/>
        <v>0.75986385736933837</v>
      </c>
      <c r="I75" s="162">
        <f t="shared" si="2"/>
        <v>0.25538437061331215</v>
      </c>
    </row>
    <row r="76" spans="3:9" x14ac:dyDescent="0.25">
      <c r="C76" s="247" t="s">
        <v>138</v>
      </c>
      <c r="D76" s="381">
        <v>0.4</v>
      </c>
      <c r="E76" s="381">
        <v>0.4</v>
      </c>
      <c r="F76" s="381">
        <v>0.4</v>
      </c>
      <c r="G76" s="381">
        <v>0.4</v>
      </c>
      <c r="H76" s="381">
        <v>0.4</v>
      </c>
      <c r="I76" s="381">
        <v>0.4</v>
      </c>
    </row>
    <row r="77" spans="3:9" ht="22.5" customHeight="1" x14ac:dyDescent="0.25"/>
    <row r="78" spans="3:9" ht="22.5" customHeight="1" x14ac:dyDescent="0.25"/>
    <row r="79" spans="3:9" ht="22.5" customHeight="1" x14ac:dyDescent="0.25"/>
    <row r="80" spans="3:9"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sheetData>
  <sheetProtection algorithmName="SHA-512" hashValue="snPoYP5w2ML7EkwoHH0nnpM+P7MEPCZ8BNgA/tj8qmxHn4I2MCEsVCG8VBEJlYP9vb42wOPo4Y3CqSsyFCC6Gw==" saltValue="Js5nbAj6OjrbCVXe7qFFDQ==" spinCount="100000" sheet="1" scenarios="1"/>
  <mergeCells count="3">
    <mergeCell ref="B4:J4"/>
    <mergeCell ref="C44:K44"/>
    <mergeCell ref="C9:K9"/>
  </mergeCells>
  <phoneticPr fontId="8" type="noConversion"/>
  <printOptions horizontalCentered="1"/>
  <pageMargins left="0.69" right="0.91" top="1" bottom="1" header="0.5" footer="0.5"/>
  <pageSetup scale="63" orientation="portrait" r:id="rId1"/>
  <headerFooter alignWithMargins="0">
    <oddFooter>&amp;L&amp;11&amp;K000000CIC Financial Indicators Tool&amp;C&amp;K0000002021&amp;R&amp;11&amp;K000000&amp;P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pageSetUpPr autoPageBreaks="0" fitToPage="1"/>
  </sheetPr>
  <dimension ref="B2:M89"/>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5.6640625" customWidth="1"/>
    <col min="11" max="11" width="12.6640625" customWidth="1"/>
  </cols>
  <sheetData>
    <row r="2" spans="2:12" s="52" customFormat="1" ht="23.25" customHeight="1" x14ac:dyDescent="0.4">
      <c r="B2" s="51" t="s">
        <v>178</v>
      </c>
    </row>
    <row r="3" spans="2:12" ht="21.75" customHeight="1" x14ac:dyDescent="0.3">
      <c r="B3" s="41"/>
      <c r="C3" s="41"/>
      <c r="D3" s="41"/>
      <c r="E3" s="41"/>
      <c r="F3" s="41"/>
      <c r="G3" s="41"/>
    </row>
    <row r="4" spans="2:12" ht="45" customHeight="1" x14ac:dyDescent="0.25">
      <c r="B4" s="453" t="s">
        <v>164</v>
      </c>
      <c r="C4" s="454"/>
      <c r="D4" s="454"/>
      <c r="E4" s="454"/>
      <c r="F4" s="454"/>
      <c r="G4" s="454"/>
      <c r="H4" s="454"/>
      <c r="I4" s="454"/>
      <c r="J4" s="454"/>
      <c r="K4" s="456" t="s">
        <v>179</v>
      </c>
      <c r="L4" s="386"/>
    </row>
    <row r="5" spans="2:12" ht="15" customHeight="1" x14ac:dyDescent="0.3">
      <c r="B5" s="48"/>
      <c r="C5" s="30"/>
      <c r="D5" s="30"/>
      <c r="E5" s="30"/>
      <c r="F5" s="30"/>
      <c r="G5" s="30"/>
      <c r="H5" s="30"/>
      <c r="I5" s="30"/>
      <c r="J5" s="211"/>
      <c r="K5" s="456"/>
      <c r="L5" s="386"/>
    </row>
    <row r="6" spans="2:12" ht="15" customHeight="1" x14ac:dyDescent="0.3">
      <c r="B6" s="48"/>
      <c r="C6" s="383"/>
      <c r="D6" s="225" t="s">
        <v>129</v>
      </c>
      <c r="E6" s="225" t="s">
        <v>130</v>
      </c>
      <c r="F6" s="225" t="s">
        <v>131</v>
      </c>
      <c r="G6" s="225" t="s">
        <v>132</v>
      </c>
      <c r="H6" s="225" t="s">
        <v>133</v>
      </c>
      <c r="I6" s="225" t="s">
        <v>134</v>
      </c>
      <c r="J6" s="211"/>
      <c r="K6" s="456"/>
      <c r="L6" s="386"/>
    </row>
    <row r="7" spans="2:12" ht="15" customHeight="1" x14ac:dyDescent="0.3">
      <c r="B7" s="48"/>
      <c r="C7" s="43" t="str">
        <f>'OPERATING RESERVE REGION'!C7</f>
        <v>TEXAS LUTHERAN</v>
      </c>
      <c r="D7" s="58">
        <f>IF(ISERROR(DATA!C19)," ",DATA!C19)</f>
        <v>1.0222807446498314</v>
      </c>
      <c r="E7" s="159">
        <f>IF(ISERROR(DATA!D19)," ",DATA!D19)</f>
        <v>1.1887068745909424</v>
      </c>
      <c r="F7" s="58">
        <f>IF(ISERROR(DATA!E19)," ",DATA!E19)</f>
        <v>1.0130066742448416</v>
      </c>
      <c r="G7" s="159">
        <f>IF(ISERROR(DATA!F19)," ",DATA!F19)</f>
        <v>0.84946204774859624</v>
      </c>
      <c r="H7" s="58">
        <f>IF(ISERROR(DATA!G19)," ",DATA!G19)</f>
        <v>0.75986385736933837</v>
      </c>
      <c r="I7" s="160">
        <f>IF(ISERROR(DATA!H19)," ",DATA!H19)</f>
        <v>0.25538437061331215</v>
      </c>
      <c r="K7" s="387">
        <v>2</v>
      </c>
      <c r="L7" s="386"/>
    </row>
    <row r="8" spans="2:12" ht="20.25" customHeight="1" x14ac:dyDescent="0.3">
      <c r="B8" s="48"/>
      <c r="C8" s="30"/>
      <c r="D8" s="30"/>
      <c r="E8" s="30"/>
      <c r="F8" s="30"/>
      <c r="G8" s="30"/>
      <c r="H8" s="30"/>
      <c r="I8" s="30"/>
      <c r="J8" s="30"/>
    </row>
    <row r="9" spans="2:12" ht="33" customHeight="1" x14ac:dyDescent="0.3">
      <c r="B9" s="48"/>
      <c r="C9" s="455" t="s">
        <v>180</v>
      </c>
      <c r="D9" s="455"/>
      <c r="E9" s="455"/>
      <c r="F9" s="455"/>
      <c r="G9" s="455"/>
      <c r="H9" s="455"/>
      <c r="I9" s="455"/>
      <c r="J9" s="455"/>
      <c r="K9" s="455"/>
    </row>
    <row r="10" spans="2:12" ht="15" customHeight="1" x14ac:dyDescent="0.3">
      <c r="B10" s="48"/>
      <c r="C10" s="30"/>
      <c r="D10" s="30"/>
      <c r="E10" s="30"/>
      <c r="F10" s="30"/>
      <c r="G10" s="30"/>
      <c r="H10" s="30"/>
      <c r="I10" s="30"/>
      <c r="J10" s="30"/>
    </row>
    <row r="11" spans="2:12" ht="12" customHeight="1" x14ac:dyDescent="0.25"/>
    <row r="12" spans="2:12" ht="12" customHeight="1" x14ac:dyDescent="0.25"/>
    <row r="13" spans="2:12" ht="12" customHeight="1" x14ac:dyDescent="0.25"/>
    <row r="14" spans="2:12" ht="12" customHeight="1" x14ac:dyDescent="0.25"/>
    <row r="15" spans="2:12" ht="12" customHeight="1" x14ac:dyDescent="0.25"/>
    <row r="16" spans="2:12"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181</v>
      </c>
      <c r="D36" s="124">
        <v>1.4014957825032699</v>
      </c>
      <c r="E36" s="125">
        <v>1.3791846819024101</v>
      </c>
      <c r="F36" s="126">
        <v>1.2888381351657701</v>
      </c>
      <c r="G36" s="125">
        <v>1.4900053753807601</v>
      </c>
      <c r="H36" s="126">
        <v>1.4352872896111399</v>
      </c>
      <c r="I36" s="127">
        <v>1.3753648882371201</v>
      </c>
    </row>
    <row r="37" spans="2:13" x14ac:dyDescent="0.25">
      <c r="C37" s="117" t="s">
        <v>182</v>
      </c>
      <c r="D37" s="128">
        <v>0.76481853817749601</v>
      </c>
      <c r="E37" s="129">
        <v>0.76374160911786304</v>
      </c>
      <c r="F37" s="130">
        <v>0.64415279271732195</v>
      </c>
      <c r="G37" s="129">
        <v>0.725965652803085</v>
      </c>
      <c r="H37" s="130">
        <v>0.77184996466043798</v>
      </c>
      <c r="I37" s="131">
        <v>0.74596239126105601</v>
      </c>
    </row>
    <row r="38" spans="2:13" x14ac:dyDescent="0.25">
      <c r="C38" s="117" t="s">
        <v>183</v>
      </c>
      <c r="D38" s="128">
        <v>0.43131570836084798</v>
      </c>
      <c r="E38" s="129">
        <v>0.40506056727105499</v>
      </c>
      <c r="F38" s="130">
        <v>0.33887226224630101</v>
      </c>
      <c r="G38" s="129">
        <v>0.43612928144709701</v>
      </c>
      <c r="H38" s="130">
        <v>0.461791299229657</v>
      </c>
      <c r="I38" s="131">
        <v>0.389404842516762</v>
      </c>
    </row>
    <row r="39" spans="2:13" x14ac:dyDescent="0.25">
      <c r="C39" s="117" t="s">
        <v>184</v>
      </c>
      <c r="D39" s="128">
        <v>0.270233063571719</v>
      </c>
      <c r="E39" s="129">
        <v>0.25689178165298399</v>
      </c>
      <c r="F39" s="130">
        <v>0.26656866167333199</v>
      </c>
      <c r="G39" s="129">
        <v>0.273832858961082</v>
      </c>
      <c r="H39" s="130">
        <v>0.31468736852676299</v>
      </c>
      <c r="I39" s="131">
        <v>0.33127186442131901</v>
      </c>
    </row>
    <row r="40" spans="2:13" x14ac:dyDescent="0.25">
      <c r="C40" s="117" t="s">
        <v>173</v>
      </c>
      <c r="D40" s="128">
        <v>0.62765066420506455</v>
      </c>
      <c r="E40" s="129">
        <v>0.60523847693139254</v>
      </c>
      <c r="F40" s="130">
        <v>0.57720369934835847</v>
      </c>
      <c r="G40" s="129">
        <v>0.64645394424403158</v>
      </c>
      <c r="H40" s="130">
        <v>0.66434047386869499</v>
      </c>
      <c r="I40" s="131">
        <v>0.58951316685358846</v>
      </c>
      <c r="K40" s="217" t="s">
        <v>185</v>
      </c>
    </row>
    <row r="41" spans="2:13" x14ac:dyDescent="0.25">
      <c r="C41" s="213" t="str">
        <f t="shared" ref="C41:I41" si="1">C7</f>
        <v>TEXAS LUTHERAN</v>
      </c>
      <c r="D41" s="60">
        <f>D7</f>
        <v>1.0222807446498314</v>
      </c>
      <c r="E41" s="61">
        <f t="shared" si="1"/>
        <v>1.1887068745909424</v>
      </c>
      <c r="F41" s="69">
        <f t="shared" si="1"/>
        <v>1.0130066742448416</v>
      </c>
      <c r="G41" s="61">
        <f t="shared" si="1"/>
        <v>0.84946204774859624</v>
      </c>
      <c r="H41" s="69">
        <f t="shared" si="1"/>
        <v>0.75986385736933837</v>
      </c>
      <c r="I41" s="68">
        <f t="shared" si="1"/>
        <v>0.25538437061331215</v>
      </c>
      <c r="K41" s="210" t="s">
        <v>186</v>
      </c>
    </row>
    <row r="42" spans="2:13" ht="21" customHeight="1" x14ac:dyDescent="0.25">
      <c r="C42" s="212" t="s">
        <v>138</v>
      </c>
      <c r="D42" s="381">
        <v>0.4</v>
      </c>
      <c r="E42" s="381">
        <v>0.4</v>
      </c>
      <c r="F42" s="381">
        <v>0.4</v>
      </c>
      <c r="G42" s="381">
        <v>0.4</v>
      </c>
      <c r="H42" s="381">
        <v>0.4</v>
      </c>
      <c r="I42" s="381">
        <v>0.4</v>
      </c>
      <c r="K42" s="214" t="s">
        <v>187</v>
      </c>
    </row>
    <row r="43" spans="2:13" ht="33" customHeight="1" x14ac:dyDescent="0.3">
      <c r="C43" s="455" t="s">
        <v>188</v>
      </c>
      <c r="D43" s="455"/>
      <c r="E43" s="455"/>
      <c r="F43" s="455"/>
      <c r="G43" s="455"/>
      <c r="H43" s="455"/>
      <c r="I43" s="455"/>
      <c r="J43" s="455"/>
      <c r="L43" s="53"/>
      <c r="M43" s="53"/>
    </row>
    <row r="44" spans="2:13" ht="15.75" customHeight="1" x14ac:dyDescent="0.25"/>
    <row r="45" spans="2:13" ht="12"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3:9" ht="12" customHeight="1" x14ac:dyDescent="0.25"/>
    <row r="66" spans="3:9" ht="12" customHeight="1" x14ac:dyDescent="0.25"/>
    <row r="67" spans="3:9" ht="12" customHeight="1" x14ac:dyDescent="0.25"/>
    <row r="68" spans="3:9" ht="12" customHeight="1" x14ac:dyDescent="0.25"/>
    <row r="69" spans="3:9" ht="15" customHeight="1" x14ac:dyDescent="0.25">
      <c r="C69" s="383"/>
      <c r="D69" s="225" t="str">
        <f>D35</f>
        <v>2013-2014</v>
      </c>
      <c r="E69" s="225" t="str">
        <f t="shared" ref="E69:I69" si="2">E35</f>
        <v>2014-2015</v>
      </c>
      <c r="F69" s="225" t="str">
        <f t="shared" si="2"/>
        <v>2015-2016</v>
      </c>
      <c r="G69" s="225" t="str">
        <f t="shared" si="2"/>
        <v>2016-2017</v>
      </c>
      <c r="H69" s="225" t="str">
        <f t="shared" si="2"/>
        <v>2017-2018</v>
      </c>
      <c r="I69" s="225" t="str">
        <f t="shared" si="2"/>
        <v>2018-2019</v>
      </c>
    </row>
    <row r="70" spans="3:9" x14ac:dyDescent="0.25">
      <c r="C70" s="118" t="s">
        <v>189</v>
      </c>
      <c r="D70" s="124">
        <v>0.63684229307587659</v>
      </c>
      <c r="E70" s="125">
        <v>0.65275624968364698</v>
      </c>
      <c r="F70" s="126">
        <v>0.61571026091880343</v>
      </c>
      <c r="G70" s="125">
        <v>0.68844839961542703</v>
      </c>
      <c r="H70" s="126">
        <v>0.672117913655493</v>
      </c>
      <c r="I70" s="127">
        <v>0.67068401255183452</v>
      </c>
    </row>
    <row r="71" spans="3:9" x14ac:dyDescent="0.25">
      <c r="C71" s="118" t="s">
        <v>190</v>
      </c>
      <c r="D71" s="128">
        <v>0.96813638759226395</v>
      </c>
      <c r="E71" s="129">
        <v>0.94187936439617603</v>
      </c>
      <c r="F71" s="130">
        <v>0.86494593414161103</v>
      </c>
      <c r="G71" s="129">
        <v>0.919718558643429</v>
      </c>
      <c r="H71" s="130">
        <v>0.91266309394468204</v>
      </c>
      <c r="I71" s="131">
        <v>0.817122727954677</v>
      </c>
    </row>
    <row r="72" spans="3:9" x14ac:dyDescent="0.25">
      <c r="C72" s="118" t="s">
        <v>191</v>
      </c>
      <c r="D72" s="136">
        <v>0.65442152515805407</v>
      </c>
      <c r="E72" s="137">
        <v>0.61444065775457601</v>
      </c>
      <c r="F72" s="138">
        <v>0.58449787116367202</v>
      </c>
      <c r="G72" s="137">
        <v>0.67585934615223098</v>
      </c>
      <c r="H72" s="138">
        <v>0.70861250083878047</v>
      </c>
      <c r="I72" s="139">
        <v>0.57741735318681153</v>
      </c>
    </row>
    <row r="73" spans="3:9" x14ac:dyDescent="0.25">
      <c r="C73" s="118" t="s">
        <v>192</v>
      </c>
      <c r="D73" s="119">
        <v>0.35251247172271805</v>
      </c>
      <c r="E73" s="120">
        <v>0.3552934365430705</v>
      </c>
      <c r="F73" s="121">
        <v>0.33451251024524298</v>
      </c>
      <c r="G73" s="120">
        <v>0.368510782575041</v>
      </c>
      <c r="H73" s="121">
        <v>0.39825778282256652</v>
      </c>
      <c r="I73" s="122">
        <v>0.35870578819929899</v>
      </c>
    </row>
    <row r="74" spans="3:9" x14ac:dyDescent="0.25">
      <c r="C74" s="117" t="s">
        <v>173</v>
      </c>
      <c r="D74" s="132">
        <v>0.62739695967186704</v>
      </c>
      <c r="E74" s="133">
        <v>0.60476385563895796</v>
      </c>
      <c r="F74" s="134">
        <v>0.57747468667155999</v>
      </c>
      <c r="G74" s="133">
        <v>0.64682132343564802</v>
      </c>
      <c r="H74" s="134">
        <v>0.66518634172784397</v>
      </c>
      <c r="I74" s="135">
        <v>0.59137543418159999</v>
      </c>
    </row>
    <row r="75" spans="3:9" x14ac:dyDescent="0.25">
      <c r="C75" s="213" t="str">
        <f t="shared" ref="C75:I75" si="3">C7</f>
        <v>TEXAS LUTHERAN</v>
      </c>
      <c r="D75" s="60">
        <f t="shared" si="3"/>
        <v>1.0222807446498314</v>
      </c>
      <c r="E75" s="61">
        <f t="shared" si="3"/>
        <v>1.1887068745909424</v>
      </c>
      <c r="F75" s="69">
        <f t="shared" si="3"/>
        <v>1.0130066742448416</v>
      </c>
      <c r="G75" s="61">
        <f t="shared" si="3"/>
        <v>0.84946204774859624</v>
      </c>
      <c r="H75" s="69">
        <f t="shared" si="3"/>
        <v>0.75986385736933837</v>
      </c>
      <c r="I75" s="68">
        <f t="shared" si="3"/>
        <v>0.25538437061331215</v>
      </c>
    </row>
    <row r="76" spans="3:9" x14ac:dyDescent="0.25">
      <c r="C76" s="246" t="s">
        <v>138</v>
      </c>
      <c r="D76" s="381">
        <v>0.4</v>
      </c>
      <c r="E76" s="381">
        <v>0.4</v>
      </c>
      <c r="F76" s="381">
        <v>0.4</v>
      </c>
      <c r="G76" s="381">
        <v>0.4</v>
      </c>
      <c r="H76" s="381">
        <v>0.4</v>
      </c>
      <c r="I76" s="381">
        <v>0.4</v>
      </c>
    </row>
    <row r="77" spans="3:9" ht="22.5" customHeight="1" x14ac:dyDescent="0.25"/>
    <row r="78" spans="3:9" ht="22.5" customHeight="1" x14ac:dyDescent="0.25"/>
    <row r="79" spans="3:9" ht="22.5" customHeight="1" x14ac:dyDescent="0.25"/>
    <row r="80" spans="3:9"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sheetData>
  <sheetProtection algorithmName="SHA-512" hashValue="FmnY2lDGZ/rgz0Uiaizxkg76RV0zwS8/OxJYzLfDlaXJy38WuhZXYdyfsQ5C/bdVQ4Qi8p0HC1uDf/5fxGvoXg==" saltValue="ZfYOmfBbJo7n/nHJ1dogCA==" spinCount="100000" sheet="1" scenarios="1"/>
  <mergeCells count="4">
    <mergeCell ref="B4:J4"/>
    <mergeCell ref="K4:K6"/>
    <mergeCell ref="C9:K9"/>
    <mergeCell ref="C43:J43"/>
  </mergeCells>
  <phoneticPr fontId="8" type="noConversion"/>
  <printOptions horizontalCentered="1"/>
  <pageMargins left="0.69" right="0.91" top="1" bottom="1" header="0.5" footer="0.5"/>
  <pageSetup scale="63" orientation="portrait" r:id="rId1"/>
  <headerFooter alignWithMargins="0">
    <oddFooter>&amp;L&amp;11&amp;K000000CIC Financial Indicators Tool&amp;C&amp;K0000002021&amp;R&amp;11&amp;K000000&amp;P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autoPageBreaks="0" fitToPage="1"/>
  </sheetPr>
  <dimension ref="B2:M90"/>
  <sheetViews>
    <sheetView showGridLines="0" showRowColHeaders="0" zoomScaleNormal="100" workbookViewId="0"/>
  </sheetViews>
  <sheetFormatPr defaultColWidth="8.88671875" defaultRowHeight="13.2" x14ac:dyDescent="0.25"/>
  <cols>
    <col min="1" max="1" width="3.6640625" customWidth="1"/>
    <col min="2" max="2" width="4.6640625" customWidth="1"/>
    <col min="3" max="3" width="15.6640625" customWidth="1"/>
    <col min="4" max="9" width="12.6640625" customWidth="1"/>
    <col min="10" max="10" width="13.6640625" customWidth="1"/>
    <col min="11" max="11" width="14.6640625" customWidth="1"/>
  </cols>
  <sheetData>
    <row r="2" spans="2:12" s="52" customFormat="1" ht="23.25" customHeight="1" x14ac:dyDescent="0.4">
      <c r="B2" s="51" t="s">
        <v>193</v>
      </c>
    </row>
    <row r="3" spans="2:12" ht="21.75" customHeight="1" x14ac:dyDescent="0.3">
      <c r="B3" s="41"/>
      <c r="C3" s="41"/>
      <c r="D3" s="41"/>
      <c r="E3" s="41"/>
      <c r="F3" s="41"/>
      <c r="G3" s="41"/>
    </row>
    <row r="4" spans="2:12" ht="45" customHeight="1" x14ac:dyDescent="0.25">
      <c r="B4" s="453" t="s">
        <v>164</v>
      </c>
      <c r="C4" s="454"/>
      <c r="D4" s="454"/>
      <c r="E4" s="454"/>
      <c r="F4" s="454"/>
      <c r="G4" s="454"/>
      <c r="H4" s="454"/>
      <c r="I4" s="454"/>
      <c r="J4" s="454"/>
      <c r="L4" s="386"/>
    </row>
    <row r="5" spans="2:12" ht="15" customHeight="1" x14ac:dyDescent="0.3">
      <c r="B5" s="48"/>
      <c r="C5" s="30"/>
      <c r="D5" s="30"/>
      <c r="E5" s="30"/>
      <c r="F5" s="30"/>
      <c r="G5" s="30"/>
      <c r="H5" s="30"/>
      <c r="I5" s="30"/>
      <c r="J5" s="30"/>
      <c r="K5" s="218"/>
      <c r="L5" s="386"/>
    </row>
    <row r="6" spans="2:12" ht="15" customHeight="1" x14ac:dyDescent="0.3">
      <c r="B6" s="48"/>
      <c r="C6" s="383"/>
      <c r="D6" s="225" t="s">
        <v>129</v>
      </c>
      <c r="E6" s="225" t="s">
        <v>130</v>
      </c>
      <c r="F6" s="225" t="s">
        <v>131</v>
      </c>
      <c r="G6" s="225" t="s">
        <v>132</v>
      </c>
      <c r="H6" s="225" t="s">
        <v>133</v>
      </c>
      <c r="I6" s="225" t="s">
        <v>134</v>
      </c>
      <c r="K6" s="210" t="s">
        <v>194</v>
      </c>
      <c r="L6" s="386"/>
    </row>
    <row r="7" spans="2:12" ht="15" customHeight="1" x14ac:dyDescent="0.3">
      <c r="B7" s="48"/>
      <c r="C7" s="43" t="str">
        <f>'OPERATING RESERVE REGION'!C7</f>
        <v>TEXAS LUTHERAN</v>
      </c>
      <c r="D7" s="58">
        <f>IF(ISERROR(DATA!C19)," ",DATA!C19)</f>
        <v>1.0222807446498314</v>
      </c>
      <c r="E7" s="159">
        <f>IF(ISERROR(DATA!D19)," ",DATA!D19)</f>
        <v>1.1887068745909424</v>
      </c>
      <c r="F7" s="58">
        <f>IF(ISERROR(DATA!E19)," ",DATA!E19)</f>
        <v>1.0130066742448416</v>
      </c>
      <c r="G7" s="159">
        <f>IF(ISERROR(DATA!F19)," ",DATA!F19)</f>
        <v>0.84946204774859624</v>
      </c>
      <c r="H7" s="58">
        <f>IF(ISERROR(DATA!G19)," ",DATA!G19)</f>
        <v>0.75986385736933837</v>
      </c>
      <c r="I7" s="160">
        <f>IF(ISERROR(DATA!H19)," ",DATA!H19)</f>
        <v>0.25538437061331215</v>
      </c>
      <c r="K7" s="214" t="s">
        <v>195</v>
      </c>
      <c r="L7" s="386"/>
    </row>
    <row r="8" spans="2:12" ht="20.25" customHeight="1" x14ac:dyDescent="0.3">
      <c r="B8" s="48"/>
      <c r="C8" s="30"/>
      <c r="D8" s="30"/>
      <c r="E8" s="30"/>
      <c r="F8" s="30"/>
      <c r="G8" s="30"/>
      <c r="H8" s="30"/>
      <c r="I8" s="30"/>
      <c r="J8" s="30"/>
    </row>
    <row r="9" spans="2:12" ht="33" customHeight="1" x14ac:dyDescent="0.3">
      <c r="B9" s="48"/>
      <c r="C9" s="455" t="s">
        <v>196</v>
      </c>
      <c r="D9" s="455"/>
      <c r="E9" s="455"/>
      <c r="F9" s="455"/>
      <c r="G9" s="455"/>
      <c r="H9" s="455"/>
      <c r="I9" s="455"/>
      <c r="J9" s="455"/>
      <c r="K9" s="455"/>
    </row>
    <row r="10" spans="2:12" ht="15" customHeight="1" x14ac:dyDescent="0.3">
      <c r="B10" s="48"/>
      <c r="C10" s="30"/>
      <c r="D10" s="30"/>
      <c r="E10" s="30"/>
      <c r="F10" s="30"/>
      <c r="G10" s="30"/>
      <c r="H10" s="30"/>
      <c r="I10" s="30"/>
      <c r="J10" s="30"/>
    </row>
    <row r="11" spans="2:12" ht="12" customHeight="1" x14ac:dyDescent="0.25"/>
    <row r="12" spans="2:12" ht="12" customHeight="1" x14ac:dyDescent="0.25"/>
    <row r="13" spans="2:12" ht="12" customHeight="1" x14ac:dyDescent="0.25"/>
    <row r="14" spans="2:12" ht="12" customHeight="1" x14ac:dyDescent="0.25"/>
    <row r="15" spans="2:12" ht="12" customHeight="1" x14ac:dyDescent="0.25"/>
    <row r="16" spans="2:12" ht="12" customHeight="1" x14ac:dyDescent="0.25"/>
    <row r="17" spans="2:2" ht="12" customHeight="1" x14ac:dyDescent="0.25"/>
    <row r="18" spans="2:2" ht="12" customHeight="1" x14ac:dyDescent="0.25"/>
    <row r="19" spans="2:2" ht="12" customHeight="1" x14ac:dyDescent="0.25"/>
    <row r="20" spans="2:2" ht="12" customHeight="1" x14ac:dyDescent="0.25"/>
    <row r="21" spans="2:2" ht="12" customHeight="1" x14ac:dyDescent="0.25"/>
    <row r="22" spans="2:2" ht="12" customHeight="1" x14ac:dyDescent="0.25"/>
    <row r="23" spans="2:2" ht="12" customHeight="1" x14ac:dyDescent="0.25"/>
    <row r="24" spans="2:2" ht="12" customHeight="1" x14ac:dyDescent="0.25"/>
    <row r="25" spans="2:2" ht="12" customHeight="1" x14ac:dyDescent="0.25"/>
    <row r="26" spans="2:2" ht="12" customHeight="1" x14ac:dyDescent="0.25"/>
    <row r="27" spans="2:2" ht="12" customHeight="1" x14ac:dyDescent="0.25"/>
    <row r="28" spans="2:2" ht="12" customHeight="1" x14ac:dyDescent="0.25"/>
    <row r="29" spans="2:2" ht="12" customHeight="1" x14ac:dyDescent="0.25"/>
    <row r="30" spans="2:2" ht="12" customHeight="1" x14ac:dyDescent="0.25"/>
    <row r="31" spans="2:2" ht="12" customHeight="1" x14ac:dyDescent="0.25"/>
    <row r="32" spans="2:2" ht="12" customHeight="1" x14ac:dyDescent="0.3">
      <c r="B32" s="15"/>
    </row>
    <row r="33" spans="2:13" ht="12" customHeight="1" x14ac:dyDescent="0.3">
      <c r="B33" s="15"/>
    </row>
    <row r="34" spans="2:13" ht="12" customHeight="1" x14ac:dyDescent="0.25">
      <c r="D34" s="2"/>
    </row>
    <row r="35" spans="2:13" ht="15" customHeight="1" x14ac:dyDescent="0.25">
      <c r="C35" s="383"/>
      <c r="D35" s="225" t="str">
        <f>D6</f>
        <v>2013-2014</v>
      </c>
      <c r="E35" s="225" t="str">
        <f t="shared" ref="E35:I35" si="0">E6</f>
        <v>2014-2015</v>
      </c>
      <c r="F35" s="225" t="str">
        <f t="shared" si="0"/>
        <v>2015-2016</v>
      </c>
      <c r="G35" s="225" t="str">
        <f t="shared" si="0"/>
        <v>2016-2017</v>
      </c>
      <c r="H35" s="225" t="str">
        <f t="shared" si="0"/>
        <v>2017-2018</v>
      </c>
      <c r="I35" s="225" t="str">
        <f t="shared" si="0"/>
        <v>2018-2019</v>
      </c>
    </row>
    <row r="36" spans="2:13" x14ac:dyDescent="0.25">
      <c r="C36" s="117" t="s">
        <v>197</v>
      </c>
      <c r="D36" s="124">
        <v>0.57914771908144747</v>
      </c>
      <c r="E36" s="125">
        <v>0.56967425448617703</v>
      </c>
      <c r="F36" s="126">
        <v>0.57267031905178056</v>
      </c>
      <c r="G36" s="125">
        <v>0.61022407551492952</v>
      </c>
      <c r="H36" s="126">
        <v>0.65151310308134791</v>
      </c>
      <c r="I36" s="127">
        <v>0.59989486597891295</v>
      </c>
    </row>
    <row r="37" spans="2:13" x14ac:dyDescent="0.25">
      <c r="C37" s="117" t="s">
        <v>198</v>
      </c>
      <c r="D37" s="128">
        <v>0.51896515128682297</v>
      </c>
      <c r="E37" s="129">
        <v>0.46785999101450898</v>
      </c>
      <c r="F37" s="130">
        <v>0.493698630830254</v>
      </c>
      <c r="G37" s="129">
        <v>0.51978937690524996</v>
      </c>
      <c r="H37" s="130">
        <v>0.54568147790339405</v>
      </c>
      <c r="I37" s="131">
        <v>0.44407536481785298</v>
      </c>
    </row>
    <row r="38" spans="2:13" x14ac:dyDescent="0.25">
      <c r="C38" s="117" t="s">
        <v>199</v>
      </c>
      <c r="D38" s="136">
        <v>0.46876568551430903</v>
      </c>
      <c r="E38" s="137">
        <v>0.39215893806081698</v>
      </c>
      <c r="F38" s="138">
        <v>0.35015143523696601</v>
      </c>
      <c r="G38" s="137">
        <v>0.36694310374012701</v>
      </c>
      <c r="H38" s="138">
        <v>0.46973187266044197</v>
      </c>
      <c r="I38" s="139">
        <v>0.426821923506088</v>
      </c>
    </row>
    <row r="39" spans="2:13" x14ac:dyDescent="0.25">
      <c r="C39" s="117" t="s">
        <v>200</v>
      </c>
      <c r="D39" s="119">
        <v>1.4343712995881599</v>
      </c>
      <c r="E39" s="120">
        <v>1.4111987063762701</v>
      </c>
      <c r="F39" s="121">
        <v>1.2726131795661999</v>
      </c>
      <c r="G39" s="120">
        <v>1.524685408508905</v>
      </c>
      <c r="H39" s="121">
        <v>1.496870728600405</v>
      </c>
      <c r="I39" s="122">
        <v>1.32901074511249</v>
      </c>
    </row>
    <row r="40" spans="2:13" x14ac:dyDescent="0.25">
      <c r="C40" s="117" t="s">
        <v>201</v>
      </c>
      <c r="D40" s="128">
        <v>0.34508679391286801</v>
      </c>
      <c r="E40" s="129">
        <v>0.34481093143429498</v>
      </c>
      <c r="F40" s="130">
        <v>0.33792695724994698</v>
      </c>
      <c r="G40" s="129">
        <v>0.36730448366558999</v>
      </c>
      <c r="H40" s="130">
        <v>0.39375614084743399</v>
      </c>
      <c r="I40" s="131">
        <v>0.34907172088857902</v>
      </c>
      <c r="J40" s="117"/>
    </row>
    <row r="41" spans="2:13" x14ac:dyDescent="0.25">
      <c r="C41" s="117" t="s">
        <v>173</v>
      </c>
      <c r="D41" s="132">
        <v>0.62739695967186704</v>
      </c>
      <c r="E41" s="133">
        <v>0.60476385563895796</v>
      </c>
      <c r="F41" s="134">
        <v>0.57747468667155999</v>
      </c>
      <c r="G41" s="133">
        <v>0.64682132343564802</v>
      </c>
      <c r="H41" s="134">
        <v>0.66518634172784397</v>
      </c>
      <c r="I41" s="135">
        <v>0.59137543418159999</v>
      </c>
    </row>
    <row r="42" spans="2:13" x14ac:dyDescent="0.25">
      <c r="C42" s="213" t="str">
        <f t="shared" ref="C42:I42" si="1">C7</f>
        <v>TEXAS LUTHERAN</v>
      </c>
      <c r="D42" s="60">
        <f t="shared" si="1"/>
        <v>1.0222807446498314</v>
      </c>
      <c r="E42" s="61">
        <f t="shared" si="1"/>
        <v>1.1887068745909424</v>
      </c>
      <c r="F42" s="69">
        <f t="shared" si="1"/>
        <v>1.0130066742448416</v>
      </c>
      <c r="G42" s="61">
        <f t="shared" si="1"/>
        <v>0.84946204774859624</v>
      </c>
      <c r="H42" s="69">
        <f t="shared" si="1"/>
        <v>0.75986385736933837</v>
      </c>
      <c r="I42" s="68">
        <f t="shared" si="1"/>
        <v>0.25538437061331215</v>
      </c>
      <c r="J42" s="117"/>
    </row>
    <row r="43" spans="2:13" ht="21" customHeight="1" x14ac:dyDescent="0.25">
      <c r="C43" s="212" t="s">
        <v>138</v>
      </c>
      <c r="D43" s="381">
        <v>0.4</v>
      </c>
      <c r="E43" s="381">
        <v>0.4</v>
      </c>
      <c r="F43" s="381">
        <v>0.4</v>
      </c>
      <c r="G43" s="381">
        <v>0.4</v>
      </c>
      <c r="H43" s="381">
        <v>0.4</v>
      </c>
      <c r="I43" s="381">
        <v>0.4</v>
      </c>
    </row>
    <row r="44" spans="2:13" ht="33" customHeight="1" x14ac:dyDescent="0.3">
      <c r="C44" s="455"/>
      <c r="D44" s="455"/>
      <c r="E44" s="455"/>
      <c r="F44" s="455"/>
      <c r="G44" s="455"/>
      <c r="H44" s="455"/>
      <c r="I44" s="455"/>
      <c r="J44" s="455"/>
      <c r="K44" s="455"/>
      <c r="L44" s="53"/>
      <c r="M44" s="53"/>
    </row>
    <row r="45" spans="2:13" ht="15.75" customHeight="1" x14ac:dyDescent="0.25"/>
    <row r="46" spans="2:13" ht="12" customHeight="1" x14ac:dyDescent="0.25"/>
    <row r="47" spans="2:13" ht="12" customHeight="1" x14ac:dyDescent="0.25"/>
    <row r="48" spans="2: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5" customHeight="1" x14ac:dyDescent="0.25"/>
    <row r="78" ht="22.5" customHeight="1" x14ac:dyDescent="0.25"/>
    <row r="79" ht="22.5" customHeight="1" x14ac:dyDescent="0.25"/>
    <row r="8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sheetData>
  <sheetProtection algorithmName="SHA-512" hashValue="NOw6RrNUq7BR5geBLjxwlZD1UoOI82SChLthDv8Qc9o8NAFw5d8FRoRuRsgsCGqCt1OqEILNChiuVxpU7RIbRA==" saltValue="Tl4vZ/y46fselECyj96XMA==" spinCount="100000" sheet="1" scenarios="1"/>
  <mergeCells count="3">
    <mergeCell ref="B4:J4"/>
    <mergeCell ref="C9:K9"/>
    <mergeCell ref="C44:K44"/>
  </mergeCells>
  <phoneticPr fontId="48" type="noConversion"/>
  <printOptions horizontalCentered="1"/>
  <pageMargins left="0.69" right="0.91" top="1" bottom="1" header="0.5" footer="0.5"/>
  <pageSetup scale="65" orientation="portrait" r:id="rId1"/>
  <headerFooter alignWithMargins="0">
    <oddFooter>&amp;L&amp;11&amp;K000000CIC Financial Indicators Tool&amp;C&amp;K0000002021&amp;R&amp;11&amp;K000000&amp;P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vt:i4>
      </vt:variant>
    </vt:vector>
  </HeadingPairs>
  <TitlesOfParts>
    <vt:vector size="33" baseType="lpstr">
      <vt:lpstr>TITLE PG</vt:lpstr>
      <vt:lpstr>CONTENTS</vt:lpstr>
      <vt:lpstr>INTRODUCTION</vt:lpstr>
      <vt:lpstr>SERVICES</vt:lpstr>
      <vt:lpstr>TRENDS</vt:lpstr>
      <vt:lpstr>RATIO OVERVIEW</vt:lpstr>
      <vt:lpstr>OPERATING RESERVE REGION</vt:lpstr>
      <vt:lpstr>OPERATING RESERVE FIN AND SIZE</vt:lpstr>
      <vt:lpstr>OPERATING RESERVE CARNEGIE</vt:lpstr>
      <vt:lpstr>DEBT REGION</vt:lpstr>
      <vt:lpstr>DEBT FIN AND SIZE</vt:lpstr>
      <vt:lpstr>DEBT CARNEGIE</vt:lpstr>
      <vt:lpstr>CHANGE NET ASSETS REGION</vt:lpstr>
      <vt:lpstr>CHANGE NET ASSETS FIN AND SIZE</vt:lpstr>
      <vt:lpstr>CHANGE NET ASSETS CARNEGIE</vt:lpstr>
      <vt:lpstr>OPERATING MARGIN REGION</vt:lpstr>
      <vt:lpstr>OPERATING MARGIN FIN AND SIZE</vt:lpstr>
      <vt:lpstr>OPERATING MARGIN CARNEGIE</vt:lpstr>
      <vt:lpstr>FIT SCORE STANDARD MEASURES</vt:lpstr>
      <vt:lpstr>FIT SCORE NATIONAL</vt:lpstr>
      <vt:lpstr>FIT SCORE REGION</vt:lpstr>
      <vt:lpstr>FIT SCORE FINANCIAL</vt:lpstr>
      <vt:lpstr>FIT SCORE SIZE</vt:lpstr>
      <vt:lpstr>FIT SCORE CARNEGIE</vt:lpstr>
      <vt:lpstr>DATA</vt:lpstr>
      <vt:lpstr>EXPENDABLE NET ASSETS</vt:lpstr>
      <vt:lpstr>PROJECTION</vt:lpstr>
      <vt:lpstr>APPENDIX</vt:lpstr>
      <vt:lpstr>SERVICES!comparison_kit</vt:lpstr>
      <vt:lpstr>INTRODUCTION!OLE_LINK1</vt:lpstr>
      <vt:lpstr>INTRODUCTION!OLE_LINK3</vt:lpstr>
      <vt:lpstr>SERVICES!online_kit</vt:lpstr>
      <vt:lpstr>INTRODUCTION!Print_Area</vt:lpstr>
    </vt:vector>
  </TitlesOfParts>
  <Manager/>
  <Company>The Austen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Williams</dc:creator>
  <cp:keywords/>
  <dc:description/>
  <cp:lastModifiedBy>Trey Buchanan</cp:lastModifiedBy>
  <cp:revision/>
  <dcterms:created xsi:type="dcterms:W3CDTF">2005-03-24T14:32:34Z</dcterms:created>
  <dcterms:modified xsi:type="dcterms:W3CDTF">2022-02-07T17:02:14Z</dcterms:modified>
  <cp:category/>
  <cp:contentStatus/>
</cp:coreProperties>
</file>